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gesan131\Desktop\BACKUP_LUCAS_17.04.2026\EQUIPE\VAGNER\PEN DRIVE AZUL\INFORMAÇÕES_ARARICÁ_SANEAMENTO\REAJUSTE TARIFÁRIO 2026\"/>
    </mc:Choice>
  </mc:AlternateContent>
  <xr:revisionPtr revIDLastSave="0" documentId="13_ncr:1_{175B8363-DA06-4C0B-AEC0-1F83AC436815}" xr6:coauthVersionLast="47" xr6:coauthVersionMax="47" xr10:uidLastSave="{00000000-0000-0000-0000-000000000000}"/>
  <bookViews>
    <workbookView xWindow="28680" yWindow="-120" windowWidth="38640" windowHeight="15720" tabRatio="897" activeTab="1" xr2:uid="{9F0BB436-97A5-436F-9499-6FA6218E9CDC}"/>
  </bookViews>
  <sheets>
    <sheet name="NAAae" sheetId="8" r:id="rId1"/>
    <sheet name="Comparativo Indicadores" sheetId="9" r:id="rId2"/>
  </sheets>
  <definedNames>
    <definedName name="_xlnm.Print_Area" localSheetId="1">'Comparativo Indicadores'!$A$1:$Y$15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S19" i="8" l="1"/>
  <c r="Q19" i="8"/>
  <c r="T16" i="8"/>
  <c r="S16" i="8"/>
  <c r="R16" i="8"/>
  <c r="Q16" i="8"/>
  <c r="U16" i="8" s="1"/>
  <c r="T13" i="8"/>
  <c r="S13" i="8"/>
  <c r="Q13" i="8"/>
  <c r="T10" i="8"/>
  <c r="S10" i="8"/>
  <c r="R10" i="8"/>
  <c r="Q10" i="8"/>
  <c r="U10" i="8" s="1"/>
  <c r="T7" i="8"/>
  <c r="S7" i="8"/>
  <c r="U7" i="8" s="1"/>
  <c r="R7" i="8"/>
  <c r="Q7" i="8"/>
  <c r="T4" i="8"/>
  <c r="S4" i="8"/>
  <c r="Q4" i="8"/>
  <c r="P15" i="8"/>
  <c r="P12" i="8"/>
  <c r="P9" i="8"/>
  <c r="P6" i="8"/>
  <c r="O15" i="8"/>
  <c r="O12" i="8"/>
  <c r="R13" i="8" s="1"/>
  <c r="U13" i="8" s="1"/>
  <c r="O9" i="8"/>
  <c r="O6" i="8"/>
  <c r="O3" i="8"/>
  <c r="P3" i="8" s="1"/>
  <c r="N18" i="8"/>
  <c r="T19" i="8" s="1"/>
  <c r="D3" i="8"/>
  <c r="D4" i="8" s="1"/>
  <c r="D5" i="8" s="1"/>
  <c r="E3" i="8"/>
  <c r="E4" i="8" s="1"/>
  <c r="E5" i="8" s="1"/>
  <c r="F3" i="8"/>
  <c r="F4" i="8" s="1"/>
  <c r="F5" i="8" s="1"/>
  <c r="G3" i="8"/>
  <c r="G4" i="8" s="1"/>
  <c r="G5" i="8" s="1"/>
  <c r="H3" i="8"/>
  <c r="H4" i="8" s="1"/>
  <c r="H5" i="8" s="1"/>
  <c r="I3" i="8"/>
  <c r="I4" i="8" s="1"/>
  <c r="I5" i="8" s="1"/>
  <c r="J3" i="8"/>
  <c r="J4" i="8" s="1"/>
  <c r="J5" i="8" s="1"/>
  <c r="K3" i="8"/>
  <c r="K4" i="8" s="1"/>
  <c r="K5" i="8" s="1"/>
  <c r="L3" i="8"/>
  <c r="M3" i="8"/>
  <c r="M4" i="8" s="1"/>
  <c r="N3" i="8"/>
  <c r="N4" i="8" s="1"/>
  <c r="N5" i="8" s="1"/>
  <c r="L4" i="8"/>
  <c r="L5" i="8"/>
  <c r="M5" i="8"/>
  <c r="D6" i="8"/>
  <c r="D7" i="8" s="1"/>
  <c r="D8" i="8" s="1"/>
  <c r="E6" i="8"/>
  <c r="E7" i="8" s="1"/>
  <c r="E8" i="8" s="1"/>
  <c r="F6" i="8"/>
  <c r="F7" i="8" s="1"/>
  <c r="F8" i="8" s="1"/>
  <c r="G6" i="8"/>
  <c r="G7" i="8" s="1"/>
  <c r="G8" i="8" s="1"/>
  <c r="H6" i="8"/>
  <c r="H7" i="8" s="1"/>
  <c r="H8" i="8" s="1"/>
  <c r="I6" i="8"/>
  <c r="I7" i="8" s="1"/>
  <c r="I8" i="8" s="1"/>
  <c r="J6" i="8"/>
  <c r="J7" i="8" s="1"/>
  <c r="J8" i="8" s="1"/>
  <c r="K6" i="8"/>
  <c r="K7" i="8" s="1"/>
  <c r="K8" i="8" s="1"/>
  <c r="L6" i="8"/>
  <c r="M6" i="8"/>
  <c r="N6" i="8"/>
  <c r="N7" i="8" s="1"/>
  <c r="N8" i="8" s="1"/>
  <c r="L7" i="8"/>
  <c r="L8" i="8" s="1"/>
  <c r="M7" i="8"/>
  <c r="M8" i="8" s="1"/>
  <c r="D9" i="8"/>
  <c r="D10" i="8" s="1"/>
  <c r="D11" i="8" s="1"/>
  <c r="E9" i="8"/>
  <c r="E10" i="8" s="1"/>
  <c r="E11" i="8" s="1"/>
  <c r="F9" i="8"/>
  <c r="G9" i="8"/>
  <c r="G10" i="8" s="1"/>
  <c r="H9" i="8"/>
  <c r="H10" i="8" s="1"/>
  <c r="H11" i="8" s="1"/>
  <c r="I9" i="8"/>
  <c r="I10" i="8" s="1"/>
  <c r="I11" i="8" s="1"/>
  <c r="J9" i="8"/>
  <c r="J10" i="8" s="1"/>
  <c r="J11" i="8" s="1"/>
  <c r="K9" i="8"/>
  <c r="K10" i="8" s="1"/>
  <c r="K11" i="8" s="1"/>
  <c r="L9" i="8"/>
  <c r="L10" i="8" s="1"/>
  <c r="L11" i="8" s="1"/>
  <c r="M9" i="8"/>
  <c r="M10" i="8" s="1"/>
  <c r="M11" i="8" s="1"/>
  <c r="N9" i="8"/>
  <c r="N10" i="8" s="1"/>
  <c r="N11" i="8" s="1"/>
  <c r="F10" i="8"/>
  <c r="F11" i="8"/>
  <c r="G11" i="8"/>
  <c r="D12" i="8"/>
  <c r="D13" i="8" s="1"/>
  <c r="D14" i="8" s="1"/>
  <c r="E12" i="8"/>
  <c r="E13" i="8" s="1"/>
  <c r="E14" i="8" s="1"/>
  <c r="F12" i="8"/>
  <c r="G12" i="8"/>
  <c r="H12" i="8"/>
  <c r="I12" i="8"/>
  <c r="J12" i="8"/>
  <c r="J13" i="8" s="1"/>
  <c r="K12" i="8"/>
  <c r="K13" i="8" s="1"/>
  <c r="K14" i="8" s="1"/>
  <c r="L12" i="8"/>
  <c r="L13" i="8" s="1"/>
  <c r="L14" i="8" s="1"/>
  <c r="M12" i="8"/>
  <c r="M13" i="8" s="1"/>
  <c r="M14" i="8" s="1"/>
  <c r="N12" i="8"/>
  <c r="N13" i="8" s="1"/>
  <c r="N14" i="8" s="1"/>
  <c r="F13" i="8"/>
  <c r="F14" i="8" s="1"/>
  <c r="G13" i="8"/>
  <c r="G14" i="8" s="1"/>
  <c r="H13" i="8"/>
  <c r="H14" i="8" s="1"/>
  <c r="I13" i="8"/>
  <c r="I14" i="8"/>
  <c r="J14" i="8"/>
  <c r="D15" i="8"/>
  <c r="D16" i="8" s="1"/>
  <c r="D17" i="8" s="1"/>
  <c r="E15" i="8"/>
  <c r="E16" i="8" s="1"/>
  <c r="E17" i="8" s="1"/>
  <c r="F15" i="8"/>
  <c r="F16" i="8" s="1"/>
  <c r="F17" i="8" s="1"/>
  <c r="G15" i="8"/>
  <c r="G16" i="8" s="1"/>
  <c r="G17" i="8" s="1"/>
  <c r="H15" i="8"/>
  <c r="H16" i="8" s="1"/>
  <c r="H17" i="8" s="1"/>
  <c r="I15" i="8"/>
  <c r="I16" i="8" s="1"/>
  <c r="I17" i="8" s="1"/>
  <c r="J15" i="8"/>
  <c r="J16" i="8" s="1"/>
  <c r="J17" i="8" s="1"/>
  <c r="K15" i="8"/>
  <c r="L15" i="8"/>
  <c r="M15" i="8"/>
  <c r="M16" i="8" s="1"/>
  <c r="M17" i="8" s="1"/>
  <c r="N15" i="8"/>
  <c r="N16" i="8" s="1"/>
  <c r="N17" i="8" s="1"/>
  <c r="K16" i="8"/>
  <c r="L16" i="8"/>
  <c r="K17" i="8"/>
  <c r="L17" i="8"/>
  <c r="D18" i="8"/>
  <c r="D19" i="8" s="1"/>
  <c r="E18" i="8"/>
  <c r="E19" i="8" s="1"/>
  <c r="E20" i="8" s="1"/>
  <c r="F18" i="8"/>
  <c r="F19" i="8" s="1"/>
  <c r="F20" i="8" s="1"/>
  <c r="G18" i="8"/>
  <c r="G19" i="8" s="1"/>
  <c r="G20" i="8" s="1"/>
  <c r="H18" i="8"/>
  <c r="H19" i="8" s="1"/>
  <c r="H20" i="8" s="1"/>
  <c r="I18" i="8"/>
  <c r="I19" i="8" s="1"/>
  <c r="I20" i="8" s="1"/>
  <c r="J18" i="8"/>
  <c r="J19" i="8" s="1"/>
  <c r="J20" i="8" s="1"/>
  <c r="K18" i="8"/>
  <c r="K19" i="8" s="1"/>
  <c r="K20" i="8" s="1"/>
  <c r="L18" i="8"/>
  <c r="L19" i="8" s="1"/>
  <c r="L20" i="8" s="1"/>
  <c r="M18" i="8"/>
  <c r="M19" i="8" s="1"/>
  <c r="M20" i="8" s="1"/>
  <c r="D20" i="8"/>
  <c r="C3" i="8"/>
  <c r="C4" i="8" s="1"/>
  <c r="C5" i="8" s="1"/>
  <c r="C18" i="8"/>
  <c r="C19" i="8" s="1"/>
  <c r="C20" i="8" s="1"/>
  <c r="C15" i="8"/>
  <c r="C16" i="8" s="1"/>
  <c r="C17" i="8" s="1"/>
  <c r="C12" i="8"/>
  <c r="C13" i="8" s="1"/>
  <c r="C14" i="8" s="1"/>
  <c r="C9" i="8"/>
  <c r="C10" i="8" s="1"/>
  <c r="C11" i="8" s="1"/>
  <c r="C6" i="8"/>
  <c r="C7" i="8" s="1"/>
  <c r="C8" i="8" s="1"/>
  <c r="N19" i="8" l="1"/>
  <c r="R4" i="8"/>
  <c r="U4" i="8" s="1"/>
  <c r="O18" i="8" l="1"/>
  <c r="N20" i="8"/>
  <c r="R19" i="8" l="1"/>
  <c r="U19" i="8" s="1"/>
  <c r="U21" i="8" s="1"/>
  <c r="P18" i="8"/>
  <c r="P21" i="8" s="1"/>
</calcChain>
</file>

<file path=xl/sharedStrings.xml><?xml version="1.0" encoding="utf-8"?>
<sst xmlns="http://schemas.openxmlformats.org/spreadsheetml/2006/main" count="87" uniqueCount="49">
  <si>
    <t>INDICADORES DE QUALIDADE E DESEMPENHO DE ABASTECIMENTO DE ÁGUA E DE ESGOTAMENTO SANITÁRIO</t>
  </si>
  <si>
    <t>Resultado Indicador</t>
  </si>
  <si>
    <t>Nota Indicador</t>
  </si>
  <si>
    <t>Classificação</t>
  </si>
  <si>
    <t>Proporcional de acordo com a formula</t>
  </si>
  <si>
    <t>INDICADORES CONTRATO Nº040</t>
  </si>
  <si>
    <t>IAQ</t>
  </si>
  <si>
    <t>IEPA</t>
  </si>
  <si>
    <t>IDF</t>
  </si>
  <si>
    <t>IDE</t>
  </si>
  <si>
    <t>IDC</t>
  </si>
  <si>
    <t>N</t>
  </si>
  <si>
    <t>QA</t>
  </si>
  <si>
    <t>Qc</t>
  </si>
  <si>
    <t>Qcfp</t>
  </si>
  <si>
    <t>AETE</t>
  </si>
  <si>
    <t>APLO</t>
  </si>
  <si>
    <t>DM</t>
  </si>
  <si>
    <t>NDE</t>
  </si>
  <si>
    <t>ER</t>
  </si>
  <si>
    <t>DC</t>
  </si>
  <si>
    <t>SRPE</t>
  </si>
  <si>
    <t>IEP</t>
  </si>
  <si>
    <t>EP1</t>
  </si>
  <si>
    <t>T1</t>
  </si>
  <si>
    <t>EP2</t>
  </si>
  <si>
    <t>T2</t>
  </si>
  <si>
    <t>EP3</t>
  </si>
  <si>
    <t>T3</t>
  </si>
  <si>
    <t>Indicador</t>
  </si>
  <si>
    <t>IEP (%)</t>
  </si>
  <si>
    <t>IAQ (%)</t>
  </si>
  <si>
    <t>IDF (%)</t>
  </si>
  <si>
    <t>IDE (%)</t>
  </si>
  <si>
    <t>IDC (%)</t>
  </si>
  <si>
    <t>IEPA (%)</t>
  </si>
  <si>
    <t>Nota</t>
  </si>
  <si>
    <t>Período</t>
  </si>
  <si>
    <t>Comparativo de Resultados Verificados com Resultados Informados</t>
  </si>
  <si>
    <t>resultados informados</t>
  </si>
  <si>
    <t>N1</t>
  </si>
  <si>
    <t>N2</t>
  </si>
  <si>
    <t>N3</t>
  </si>
  <si>
    <t xml:space="preserve">NAAae = </t>
  </si>
  <si>
    <t>NAAae</t>
  </si>
  <si>
    <t>Somatório Notas Meses</t>
  </si>
  <si>
    <t>Variáveis Recebidas</t>
  </si>
  <si>
    <t>TRS</t>
  </si>
  <si>
    <t>resultados calculados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</si>
</sst>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[$-416]mmmm\-yy;@"/>
    <numFmt numFmtId="165" formatCode="[$-416]mmm\-yy;@"/>
    <numFmt numFmtId="166" formatCode="#,##0.000"/>
    <numFmt numFmtId="167" formatCode="#,##0.00000"/>
    <numFmt numFmtId="168" formatCode="#,##0.0"/>
    <numFmt numFmtId="169" formatCode="0.000"/>
    <numFmt numFmtId="170" formatCode="0.0"/>
    <numFmt numFmtId="171" formatCode="#,##0.000000000"/>
    <numFmt numFmtId="172" formatCode="0.000000000"/>
  </numFmts>
  <fonts count="9" x14ac:knownFonts="1">
    <font>
      <sz val="12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b/>
      <sz val="10"/>
      <color theme="1"/>
      <name val="Arial"/>
      <family val="2"/>
    </font>
    <font>
      <b/>
      <sz val="12"/>
      <color theme="1"/>
      <name val="Arial"/>
      <family val="2"/>
    </font>
    <font>
      <b/>
      <sz val="14"/>
      <color theme="1"/>
      <name val="Arial"/>
      <family val="2"/>
    </font>
    <font>
      <b/>
      <sz val="16"/>
      <color rgb="FFFF0000"/>
      <name val="Arial"/>
      <family val="2"/>
    </font>
    <font>
      <b/>
      <sz val="14"/>
      <color rgb="FFFF0000"/>
      <name val="Arial"/>
      <family val="2"/>
    </font>
    <font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0.39997558519241921"/>
        <bgColor indexed="64"/>
      </patternFill>
    </fill>
  </fills>
  <borders count="14">
    <border>
      <left/>
      <right/>
      <top/>
      <bottom/>
      <diagonal/>
    </border>
    <border>
      <left style="thin">
        <color theme="8" tint="0.79998168889431442"/>
      </left>
      <right style="thin">
        <color theme="8" tint="0.79998168889431442"/>
      </right>
      <top style="thin">
        <color theme="8" tint="0.79998168889431442"/>
      </top>
      <bottom style="thin">
        <color theme="8" tint="0.79998168889431442"/>
      </bottom>
      <diagonal/>
    </border>
    <border>
      <left style="thin">
        <color theme="7" tint="0.39997558519241921"/>
      </left>
      <right style="thin">
        <color theme="7" tint="0.39997558519241921"/>
      </right>
      <top/>
      <bottom style="thin">
        <color theme="7" tint="0.39997558519241921"/>
      </bottom>
      <diagonal/>
    </border>
    <border>
      <left style="thin">
        <color theme="7" tint="0.39997558519241921"/>
      </left>
      <right style="thin">
        <color theme="7" tint="0.39997558519241921"/>
      </right>
      <top style="thin">
        <color theme="7" tint="0.39997558519241921"/>
      </top>
      <bottom style="thin">
        <color theme="7" tint="0.39997558519241921"/>
      </bottom>
      <diagonal/>
    </border>
    <border>
      <left style="thin">
        <color theme="7" tint="0.39997558519241921"/>
      </left>
      <right style="thin">
        <color theme="7" tint="0.39997558519241921"/>
      </right>
      <top style="thin">
        <color theme="7" tint="0.39997558519241921"/>
      </top>
      <bottom/>
      <diagonal/>
    </border>
    <border>
      <left style="thin">
        <color theme="7" tint="0.79998168889431442"/>
      </left>
      <right style="thin">
        <color theme="7" tint="0.79998168889431442"/>
      </right>
      <top style="thin">
        <color theme="7" tint="0.79998168889431442"/>
      </top>
      <bottom style="thin">
        <color theme="7" tint="0.79998168889431442"/>
      </bottom>
      <diagonal/>
    </border>
    <border>
      <left style="thin">
        <color theme="8" tint="0.79998168889431442"/>
      </left>
      <right style="thin">
        <color theme="8" tint="0.79998168889431442"/>
      </right>
      <top style="thin">
        <color theme="8" tint="0.79998168889431442"/>
      </top>
      <bottom/>
      <diagonal/>
    </border>
    <border>
      <left style="thin">
        <color theme="8" tint="0.79998168889431442"/>
      </left>
      <right/>
      <top style="thin">
        <color theme="8" tint="0.79998168889431442"/>
      </top>
      <bottom style="thin">
        <color theme="8" tint="0.79998168889431442"/>
      </bottom>
      <diagonal/>
    </border>
    <border>
      <left style="thin">
        <color theme="7" tint="0.39997558519241921"/>
      </left>
      <right/>
      <top style="thin">
        <color theme="7" tint="0.39997558519241921"/>
      </top>
      <bottom style="thin">
        <color theme="7" tint="0.39997558519241921"/>
      </bottom>
      <diagonal/>
    </border>
    <border>
      <left/>
      <right style="thin">
        <color theme="7" tint="0.39997558519241921"/>
      </right>
      <top style="thin">
        <color theme="7" tint="0.39997558519241921"/>
      </top>
      <bottom style="thin">
        <color theme="7" tint="0.39997558519241921"/>
      </bottom>
      <diagonal/>
    </border>
    <border>
      <left style="thin">
        <color theme="7" tint="0.79998168889431442"/>
      </left>
      <right/>
      <top/>
      <bottom/>
      <diagonal/>
    </border>
    <border>
      <left style="thin">
        <color theme="7" tint="0.39997558519241921"/>
      </left>
      <right/>
      <top/>
      <bottom/>
      <diagonal/>
    </border>
    <border>
      <left/>
      <right/>
      <top style="thin">
        <color theme="8" tint="0.79998168889431442"/>
      </top>
      <bottom style="thin">
        <color theme="8" tint="0.79998168889431442"/>
      </bottom>
      <diagonal/>
    </border>
    <border>
      <left/>
      <right style="thin">
        <color theme="8" tint="0.79998168889431442"/>
      </right>
      <top style="thin">
        <color theme="8" tint="0.79998168889431442"/>
      </top>
      <bottom style="thin">
        <color theme="8" tint="0.79998168889431442"/>
      </bottom>
      <diagonal/>
    </border>
  </borders>
  <cellStyleXfs count="1">
    <xf numFmtId="0" fontId="0" fillId="0" borderId="0"/>
  </cellStyleXfs>
  <cellXfs count="77">
    <xf numFmtId="0" fontId="0" fillId="0" borderId="0" xfId="0"/>
    <xf numFmtId="0" fontId="1" fillId="0" borderId="0" xfId="0" applyFont="1" applyAlignment="1">
      <alignment horizontal="center" vertical="center"/>
    </xf>
    <xf numFmtId="165" fontId="3" fillId="4" borderId="1" xfId="0" applyNumberFormat="1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/>
    </xf>
    <xf numFmtId="17" fontId="3" fillId="2" borderId="2" xfId="0" applyNumberFormat="1" applyFont="1" applyFill="1" applyBorder="1" applyAlignment="1">
      <alignment horizontal="center" vertical="center" wrapText="1"/>
    </xf>
    <xf numFmtId="166" fontId="1" fillId="2" borderId="2" xfId="0" applyNumberFormat="1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17" fontId="3" fillId="2" borderId="3" xfId="0" applyNumberFormat="1" applyFont="1" applyFill="1" applyBorder="1" applyAlignment="1">
      <alignment horizontal="center" vertical="center" wrapText="1"/>
    </xf>
    <xf numFmtId="168" fontId="1" fillId="2" borderId="3" xfId="0" applyNumberFormat="1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17" fontId="3" fillId="2" borderId="4" xfId="0" applyNumberFormat="1" applyFont="1" applyFill="1" applyBorder="1" applyAlignment="1">
      <alignment horizontal="center" vertical="center" wrapText="1"/>
    </xf>
    <xf numFmtId="166" fontId="1" fillId="2" borderId="4" xfId="0" applyNumberFormat="1" applyFont="1" applyFill="1" applyBorder="1" applyAlignment="1">
      <alignment horizontal="center" vertical="center"/>
    </xf>
    <xf numFmtId="0" fontId="3" fillId="5" borderId="5" xfId="0" applyFont="1" applyFill="1" applyBorder="1" applyAlignment="1">
      <alignment horizontal="center" vertical="center"/>
    </xf>
    <xf numFmtId="166" fontId="1" fillId="5" borderId="5" xfId="0" applyNumberFormat="1" applyFont="1" applyFill="1" applyBorder="1" applyAlignment="1">
      <alignment horizontal="center" vertical="center"/>
    </xf>
    <xf numFmtId="168" fontId="1" fillId="5" borderId="5" xfId="0" applyNumberFormat="1" applyFont="1" applyFill="1" applyBorder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7" fillId="0" borderId="0" xfId="0" applyFont="1" applyAlignment="1">
      <alignment vertical="center"/>
    </xf>
    <xf numFmtId="167" fontId="7" fillId="0" borderId="0" xfId="0" applyNumberFormat="1" applyFont="1" applyAlignment="1">
      <alignment vertical="center"/>
    </xf>
    <xf numFmtId="4" fontId="1" fillId="2" borderId="2" xfId="0" applyNumberFormat="1" applyFont="1" applyFill="1" applyBorder="1" applyAlignment="1">
      <alignment horizontal="center" vertical="center"/>
    </xf>
    <xf numFmtId="4" fontId="1" fillId="2" borderId="3" xfId="0" applyNumberFormat="1" applyFont="1" applyFill="1" applyBorder="1" applyAlignment="1">
      <alignment horizontal="center" vertical="center"/>
    </xf>
    <xf numFmtId="4" fontId="1" fillId="2" borderId="4" xfId="0" applyNumberFormat="1" applyFont="1" applyFill="1" applyBorder="1" applyAlignment="1">
      <alignment horizontal="center" vertical="center"/>
    </xf>
    <xf numFmtId="4" fontId="1" fillId="5" borderId="5" xfId="0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164" fontId="3" fillId="4" borderId="7" xfId="0" applyNumberFormat="1" applyFont="1" applyFill="1" applyBorder="1" applyAlignment="1">
      <alignment horizontal="center" vertical="center"/>
    </xf>
    <xf numFmtId="170" fontId="1" fillId="2" borderId="8" xfId="0" applyNumberFormat="1" applyFont="1" applyFill="1" applyBorder="1" applyAlignment="1">
      <alignment horizontal="center" vertical="center"/>
    </xf>
    <xf numFmtId="2" fontId="1" fillId="5" borderId="5" xfId="0" applyNumberFormat="1" applyFont="1" applyFill="1" applyBorder="1" applyAlignment="1">
      <alignment horizontal="center" vertical="center"/>
    </xf>
    <xf numFmtId="170" fontId="1" fillId="5" borderId="5" xfId="0" applyNumberFormat="1" applyFont="1" applyFill="1" applyBorder="1" applyAlignment="1">
      <alignment horizontal="center" vertical="center"/>
    </xf>
    <xf numFmtId="2" fontId="1" fillId="2" borderId="9" xfId="0" applyNumberFormat="1" applyFont="1" applyFill="1" applyBorder="1" applyAlignment="1">
      <alignment horizontal="center" vertical="center"/>
    </xf>
    <xf numFmtId="169" fontId="1" fillId="2" borderId="9" xfId="0" applyNumberFormat="1" applyFont="1" applyFill="1" applyBorder="1" applyAlignment="1">
      <alignment horizontal="center" vertical="center"/>
    </xf>
    <xf numFmtId="164" fontId="1" fillId="0" borderId="0" xfId="0" applyNumberFormat="1" applyFont="1" applyAlignment="1">
      <alignment horizontal="center" vertical="center"/>
    </xf>
    <xf numFmtId="2" fontId="1" fillId="0" borderId="0" xfId="0" applyNumberFormat="1" applyFont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0" borderId="0" xfId="0" applyFont="1" applyAlignment="1">
      <alignment vertical="center"/>
    </xf>
    <xf numFmtId="0" fontId="1" fillId="5" borderId="0" xfId="0" applyFont="1" applyFill="1" applyAlignment="1">
      <alignment horizontal="center" vertical="center"/>
    </xf>
    <xf numFmtId="0" fontId="1" fillId="0" borderId="10" xfId="0" applyFont="1" applyBorder="1" applyAlignment="1">
      <alignment vertical="center"/>
    </xf>
    <xf numFmtId="0" fontId="1" fillId="0" borderId="11" xfId="0" applyFont="1" applyBorder="1" applyAlignment="1">
      <alignment vertical="center"/>
    </xf>
    <xf numFmtId="171" fontId="6" fillId="3" borderId="0" xfId="0" applyNumberFormat="1" applyFont="1" applyFill="1" applyAlignment="1">
      <alignment horizontal="center" vertical="center"/>
    </xf>
    <xf numFmtId="172" fontId="1" fillId="0" borderId="0" xfId="0" applyNumberFormat="1" applyFont="1" applyAlignment="1">
      <alignment horizontal="center" vertical="center"/>
    </xf>
    <xf numFmtId="170" fontId="1" fillId="2" borderId="9" xfId="0" applyNumberFormat="1" applyFont="1" applyFill="1" applyBorder="1" applyAlignment="1">
      <alignment horizontal="center" vertical="center"/>
    </xf>
    <xf numFmtId="4" fontId="1" fillId="0" borderId="0" xfId="0" applyNumberFormat="1" applyFont="1" applyAlignment="1">
      <alignment horizontal="center" vertical="center"/>
    </xf>
    <xf numFmtId="1" fontId="1" fillId="0" borderId="0" xfId="0" applyNumberFormat="1" applyFont="1" applyAlignment="1">
      <alignment horizontal="center" vertical="center"/>
    </xf>
    <xf numFmtId="4" fontId="8" fillId="2" borderId="2" xfId="0" applyNumberFormat="1" applyFont="1" applyFill="1" applyBorder="1" applyAlignment="1">
      <alignment horizontal="center" vertical="center"/>
    </xf>
    <xf numFmtId="4" fontId="8" fillId="2" borderId="3" xfId="0" applyNumberFormat="1" applyFont="1" applyFill="1" applyBorder="1" applyAlignment="1">
      <alignment horizontal="center" vertical="center"/>
    </xf>
    <xf numFmtId="169" fontId="8" fillId="2" borderId="9" xfId="0" applyNumberFormat="1" applyFont="1" applyFill="1" applyBorder="1" applyAlignment="1">
      <alignment horizontal="center" vertical="center"/>
    </xf>
    <xf numFmtId="170" fontId="8" fillId="2" borderId="8" xfId="0" applyNumberFormat="1" applyFont="1" applyFill="1" applyBorder="1" applyAlignment="1">
      <alignment horizontal="center" vertical="center"/>
    </xf>
    <xf numFmtId="2" fontId="8" fillId="5" borderId="5" xfId="0" applyNumberFormat="1" applyFont="1" applyFill="1" applyBorder="1" applyAlignment="1">
      <alignment horizontal="center" vertical="center"/>
    </xf>
    <xf numFmtId="170" fontId="8" fillId="5" borderId="5" xfId="0" applyNumberFormat="1" applyFont="1" applyFill="1" applyBorder="1" applyAlignment="1">
      <alignment horizontal="center" vertical="center"/>
    </xf>
    <xf numFmtId="2" fontId="8" fillId="2" borderId="9" xfId="0" applyNumberFormat="1" applyFont="1" applyFill="1" applyBorder="1" applyAlignment="1">
      <alignment horizontal="center" vertical="center"/>
    </xf>
    <xf numFmtId="170" fontId="8" fillId="2" borderId="9" xfId="0" applyNumberFormat="1" applyFont="1" applyFill="1" applyBorder="1" applyAlignment="1">
      <alignment horizontal="center" vertical="center"/>
    </xf>
    <xf numFmtId="4" fontId="8" fillId="5" borderId="5" xfId="0" applyNumberFormat="1" applyFont="1" applyFill="1" applyBorder="1" applyAlignment="1">
      <alignment horizontal="center" vertical="center"/>
    </xf>
    <xf numFmtId="4" fontId="8" fillId="2" borderId="4" xfId="0" applyNumberFormat="1" applyFont="1" applyFill="1" applyBorder="1" applyAlignment="1">
      <alignment horizontal="center" vertical="center"/>
    </xf>
    <xf numFmtId="0" fontId="3" fillId="5" borderId="5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4" fontId="4" fillId="5" borderId="5" xfId="0" applyNumberFormat="1" applyFont="1" applyFill="1" applyBorder="1" applyAlignment="1">
      <alignment horizontal="center" vertical="center"/>
    </xf>
    <xf numFmtId="171" fontId="4" fillId="5" borderId="5" xfId="0" applyNumberFormat="1" applyFont="1" applyFill="1" applyBorder="1" applyAlignment="1">
      <alignment horizontal="center" vertical="center"/>
    </xf>
    <xf numFmtId="14" fontId="3" fillId="2" borderId="2" xfId="0" applyNumberFormat="1" applyFont="1" applyFill="1" applyBorder="1" applyAlignment="1">
      <alignment horizontal="center" vertical="center"/>
    </xf>
    <xf numFmtId="14" fontId="3" fillId="2" borderId="3" xfId="0" applyNumberFormat="1" applyFont="1" applyFill="1" applyBorder="1" applyAlignment="1">
      <alignment horizontal="center" vertical="center"/>
    </xf>
    <xf numFmtId="14" fontId="3" fillId="2" borderId="4" xfId="0" applyNumberFormat="1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4" fontId="4" fillId="2" borderId="2" xfId="0" applyNumberFormat="1" applyFont="1" applyFill="1" applyBorder="1" applyAlignment="1">
      <alignment horizontal="center" vertical="center"/>
    </xf>
    <xf numFmtId="4" fontId="4" fillId="2" borderId="3" xfId="0" applyNumberFormat="1" applyFont="1" applyFill="1" applyBorder="1" applyAlignment="1">
      <alignment horizontal="center" vertical="center"/>
    </xf>
    <xf numFmtId="4" fontId="4" fillId="2" borderId="4" xfId="0" applyNumberFormat="1" applyFont="1" applyFill="1" applyBorder="1" applyAlignment="1">
      <alignment horizontal="center" vertical="center"/>
    </xf>
    <xf numFmtId="171" fontId="4" fillId="2" borderId="2" xfId="0" applyNumberFormat="1" applyFont="1" applyFill="1" applyBorder="1" applyAlignment="1">
      <alignment horizontal="center" vertical="center"/>
    </xf>
    <xf numFmtId="171" fontId="4" fillId="2" borderId="3" xfId="0" applyNumberFormat="1" applyFont="1" applyFill="1" applyBorder="1" applyAlignment="1">
      <alignment horizontal="center" vertical="center"/>
    </xf>
    <xf numFmtId="171" fontId="4" fillId="2" borderId="4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5" fillId="4" borderId="7" xfId="0" applyFont="1" applyFill="1" applyBorder="1" applyAlignment="1">
      <alignment horizontal="center" vertical="center"/>
    </xf>
    <xf numFmtId="0" fontId="5" fillId="4" borderId="12" xfId="0" applyFont="1" applyFill="1" applyBorder="1" applyAlignment="1">
      <alignment horizontal="center" vertical="center"/>
    </xf>
    <xf numFmtId="0" fontId="5" fillId="4" borderId="13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4" fillId="4" borderId="7" xfId="0" applyFont="1" applyFill="1" applyBorder="1" applyAlignment="1">
      <alignment horizontal="center" vertical="center"/>
    </xf>
    <xf numFmtId="0" fontId="4" fillId="4" borderId="6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791389</xdr:colOff>
      <xdr:row>0</xdr:row>
      <xdr:rowOff>54085</xdr:rowOff>
    </xdr:from>
    <xdr:to>
      <xdr:col>1</xdr:col>
      <xdr:colOff>898546</xdr:colOff>
      <xdr:row>0</xdr:row>
      <xdr:rowOff>364443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F36C7C48-402E-49EF-B436-2D3886F869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91389" y="54085"/>
          <a:ext cx="1316016" cy="30654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0F526B-FC9E-4CC5-B226-58A83C94FD9D}">
  <sheetPr>
    <pageSetUpPr fitToPage="1"/>
  </sheetPr>
  <dimension ref="A1:U47"/>
  <sheetViews>
    <sheetView showGridLines="0" zoomScale="70" zoomScaleNormal="70" workbookViewId="0">
      <pane xSplit="2" ySplit="2" topLeftCell="C16" activePane="bottomRight" state="frozen"/>
      <selection pane="topRight" activeCell="C1" sqref="C1"/>
      <selection pane="bottomLeft" activeCell="A3" sqref="A3"/>
      <selection pane="bottomRight" sqref="A1:U43"/>
    </sheetView>
  </sheetViews>
  <sheetFormatPr defaultColWidth="8.69921875" defaultRowHeight="13.2" x14ac:dyDescent="0.3"/>
  <cols>
    <col min="1" max="1" width="15.69921875" style="1" customWidth="1"/>
    <col min="2" max="2" width="25.69921875" style="1" customWidth="1"/>
    <col min="3" max="14" width="15.69921875" style="1" customWidth="1"/>
    <col min="15" max="16" width="25.69921875" style="1" customWidth="1"/>
    <col min="17" max="19" width="8.69921875" style="1"/>
    <col min="20" max="20" width="12.09765625" style="1" bestFit="1" customWidth="1"/>
    <col min="21" max="21" width="10.3984375" style="1" bestFit="1" customWidth="1"/>
    <col min="22" max="16384" width="8.69921875" style="1"/>
  </cols>
  <sheetData>
    <row r="1" spans="1:21" ht="30" customHeight="1" x14ac:dyDescent="0.3">
      <c r="A1" s="68"/>
      <c r="B1" s="68"/>
      <c r="C1" s="71" t="s">
        <v>0</v>
      </c>
      <c r="D1" s="72"/>
      <c r="E1" s="72"/>
      <c r="F1" s="72"/>
      <c r="G1" s="72"/>
      <c r="H1" s="72"/>
      <c r="I1" s="72"/>
      <c r="J1" s="72"/>
      <c r="K1" s="72"/>
      <c r="L1" s="72"/>
      <c r="M1" s="72"/>
      <c r="N1" s="73"/>
      <c r="O1" s="69" t="s">
        <v>44</v>
      </c>
      <c r="P1" s="69"/>
    </row>
    <row r="2" spans="1:21" ht="30" customHeight="1" x14ac:dyDescent="0.3">
      <c r="A2" s="70" t="s">
        <v>5</v>
      </c>
      <c r="B2" s="70"/>
      <c r="C2" s="2">
        <v>45809</v>
      </c>
      <c r="D2" s="2">
        <v>45839</v>
      </c>
      <c r="E2" s="2">
        <v>45870</v>
      </c>
      <c r="F2" s="2">
        <v>45901</v>
      </c>
      <c r="G2" s="2">
        <v>45931</v>
      </c>
      <c r="H2" s="2">
        <v>45962</v>
      </c>
      <c r="I2" s="2">
        <v>45992</v>
      </c>
      <c r="J2" s="2">
        <v>46023</v>
      </c>
      <c r="K2" s="2">
        <v>46054</v>
      </c>
      <c r="L2" s="2">
        <v>46082</v>
      </c>
      <c r="M2" s="2">
        <v>46113</v>
      </c>
      <c r="N2" s="2">
        <v>46143</v>
      </c>
      <c r="O2" s="2" t="s">
        <v>45</v>
      </c>
      <c r="P2" s="2" t="s">
        <v>4</v>
      </c>
    </row>
    <row r="3" spans="1:21" ht="25.05" customHeight="1" x14ac:dyDescent="0.3">
      <c r="A3" s="54" t="s">
        <v>30</v>
      </c>
      <c r="B3" s="4" t="s">
        <v>1</v>
      </c>
      <c r="C3" s="5">
        <f>((C25*C26+C28*C29+C31*C32)/(C24*24*C23))*100</f>
        <v>1.0005131128848348</v>
      </c>
      <c r="D3" s="5">
        <f t="shared" ref="D3:N3" si="0">((D25*D26+D28*D29+D31*D32)/(D24*24*D23))*100</f>
        <v>1.1717528776467245</v>
      </c>
      <c r="E3" s="5">
        <f t="shared" si="0"/>
        <v>0</v>
      </c>
      <c r="F3" s="5">
        <f t="shared" si="0"/>
        <v>0</v>
      </c>
      <c r="G3" s="5">
        <f t="shared" si="0"/>
        <v>0</v>
      </c>
      <c r="H3" s="5">
        <f t="shared" si="0"/>
        <v>0</v>
      </c>
      <c r="I3" s="5">
        <f t="shared" si="0"/>
        <v>0</v>
      </c>
      <c r="J3" s="5">
        <f t="shared" si="0"/>
        <v>0</v>
      </c>
      <c r="K3" s="5">
        <f t="shared" si="0"/>
        <v>0</v>
      </c>
      <c r="L3" s="5">
        <f t="shared" si="0"/>
        <v>0</v>
      </c>
      <c r="M3" s="5">
        <f t="shared" si="0"/>
        <v>0</v>
      </c>
      <c r="N3" s="5">
        <f t="shared" si="0"/>
        <v>0</v>
      </c>
      <c r="O3" s="62">
        <f>SUM(C4:N4)</f>
        <v>110</v>
      </c>
      <c r="P3" s="65">
        <f>0.3*(O3/(20*(COUNT(C3:N3))))</f>
        <v>0.13749999999999998</v>
      </c>
    </row>
    <row r="4" spans="1:21" ht="25.05" customHeight="1" x14ac:dyDescent="0.3">
      <c r="A4" s="61"/>
      <c r="B4" s="7" t="s">
        <v>2</v>
      </c>
      <c r="C4" s="8">
        <f>IF(C3="","",IF(C3=0,10,IF(C3&lt;=1,7.5,IF(C3&lt;=2,5,IF(C3&lt;=5,2.5,0)))))</f>
        <v>5</v>
      </c>
      <c r="D4" s="8">
        <f t="shared" ref="D4:N4" si="1">IF(D3="","",IF(D3=0,10,IF(D3&lt;=1,7.5,IF(D3&lt;=2,5,IF(D3&lt;=5,2.5,0)))))</f>
        <v>5</v>
      </c>
      <c r="E4" s="8">
        <f t="shared" si="1"/>
        <v>10</v>
      </c>
      <c r="F4" s="8">
        <f t="shared" si="1"/>
        <v>10</v>
      </c>
      <c r="G4" s="8">
        <f t="shared" si="1"/>
        <v>10</v>
      </c>
      <c r="H4" s="8">
        <f t="shared" si="1"/>
        <v>10</v>
      </c>
      <c r="I4" s="8">
        <f t="shared" si="1"/>
        <v>10</v>
      </c>
      <c r="J4" s="8">
        <f t="shared" si="1"/>
        <v>10</v>
      </c>
      <c r="K4" s="8">
        <f t="shared" si="1"/>
        <v>10</v>
      </c>
      <c r="L4" s="8">
        <f t="shared" si="1"/>
        <v>10</v>
      </c>
      <c r="M4" s="8">
        <f t="shared" si="1"/>
        <v>10</v>
      </c>
      <c r="N4" s="8">
        <f t="shared" si="1"/>
        <v>10</v>
      </c>
      <c r="O4" s="63"/>
      <c r="P4" s="66"/>
      <c r="Q4" s="1">
        <f>0.3</f>
        <v>0.3</v>
      </c>
      <c r="R4" s="41">
        <f>O3</f>
        <v>110</v>
      </c>
      <c r="S4" s="1">
        <f>20</f>
        <v>20</v>
      </c>
      <c r="T4" s="42">
        <f>COUNT(C3:N3)</f>
        <v>12</v>
      </c>
      <c r="U4" s="39">
        <f>Q4*(R4/(S4*T4))</f>
        <v>0.13749999999999998</v>
      </c>
    </row>
    <row r="5" spans="1:21" ht="25.05" customHeight="1" x14ac:dyDescent="0.3">
      <c r="A5" s="55"/>
      <c r="B5" s="10" t="s">
        <v>3</v>
      </c>
      <c r="C5" s="11" t="str">
        <f>IF(C4="","",IF(C4=0,"Inaceitável",IF(C4=2.5,"Inadequado",IF(C4=5,"Insuficiente",IF(C4=7.5,"Suficiente","Adequado")))))</f>
        <v>Insuficiente</v>
      </c>
      <c r="D5" s="11" t="str">
        <f t="shared" ref="D5:N5" si="2">IF(D4="","",IF(D4=0,"Inaceitável",IF(D4=2.5,"Inadequado",IF(D4=5,"Insuficiente",IF(D4=7.5,"Suficiente","Adequado")))))</f>
        <v>Insuficiente</v>
      </c>
      <c r="E5" s="11" t="str">
        <f t="shared" si="2"/>
        <v>Adequado</v>
      </c>
      <c r="F5" s="11" t="str">
        <f t="shared" si="2"/>
        <v>Adequado</v>
      </c>
      <c r="G5" s="11" t="str">
        <f t="shared" si="2"/>
        <v>Adequado</v>
      </c>
      <c r="H5" s="11" t="str">
        <f t="shared" si="2"/>
        <v>Adequado</v>
      </c>
      <c r="I5" s="11" t="str">
        <f t="shared" si="2"/>
        <v>Adequado</v>
      </c>
      <c r="J5" s="11" t="str">
        <f t="shared" si="2"/>
        <v>Adequado</v>
      </c>
      <c r="K5" s="11" t="str">
        <f t="shared" si="2"/>
        <v>Adequado</v>
      </c>
      <c r="L5" s="11" t="str">
        <f t="shared" si="2"/>
        <v>Adequado</v>
      </c>
      <c r="M5" s="11" t="str">
        <f t="shared" si="2"/>
        <v>Adequado</v>
      </c>
      <c r="N5" s="11" t="str">
        <f t="shared" si="2"/>
        <v>Adequado</v>
      </c>
      <c r="O5" s="64"/>
      <c r="P5" s="67"/>
      <c r="T5" s="42"/>
      <c r="U5" s="39"/>
    </row>
    <row r="6" spans="1:21" ht="25.05" customHeight="1" x14ac:dyDescent="0.3">
      <c r="A6" s="53" t="s">
        <v>31</v>
      </c>
      <c r="B6" s="12" t="s">
        <v>1</v>
      </c>
      <c r="C6" s="13">
        <f>IF(C34=0,0,(C35/C34)*100)</f>
        <v>0</v>
      </c>
      <c r="D6" s="13">
        <f t="shared" ref="D6:N6" si="3">IF(D34=0,0,(D35/D34)*100)</f>
        <v>0</v>
      </c>
      <c r="E6" s="13">
        <f t="shared" si="3"/>
        <v>0</v>
      </c>
      <c r="F6" s="13">
        <f t="shared" si="3"/>
        <v>16.666666666666664</v>
      </c>
      <c r="G6" s="13">
        <f t="shared" si="3"/>
        <v>0</v>
      </c>
      <c r="H6" s="13">
        <f t="shared" si="3"/>
        <v>0</v>
      </c>
      <c r="I6" s="13">
        <f t="shared" si="3"/>
        <v>0</v>
      </c>
      <c r="J6" s="13">
        <f t="shared" si="3"/>
        <v>0</v>
      </c>
      <c r="K6" s="13">
        <f t="shared" si="3"/>
        <v>0</v>
      </c>
      <c r="L6" s="13">
        <f t="shared" si="3"/>
        <v>0</v>
      </c>
      <c r="M6" s="13">
        <f t="shared" si="3"/>
        <v>20</v>
      </c>
      <c r="N6" s="13">
        <f t="shared" si="3"/>
        <v>0</v>
      </c>
      <c r="O6" s="56">
        <f>SUM(C7:N7)</f>
        <v>115</v>
      </c>
      <c r="P6" s="57">
        <f>0.675*(O6/(20*(COUNT(C6:N6))))</f>
        <v>0.32343750000000004</v>
      </c>
      <c r="T6" s="42"/>
      <c r="U6" s="39"/>
    </row>
    <row r="7" spans="1:21" ht="25.05" customHeight="1" x14ac:dyDescent="0.3">
      <c r="A7" s="53"/>
      <c r="B7" s="12" t="s">
        <v>2</v>
      </c>
      <c r="C7" s="14">
        <f>IF(C6="","",IF(C6=0,10,IF(C6&lt;=25,7.5,IF(C6&lt;=50,5,IF(C6&lt;100,2.5,0)))))</f>
        <v>10</v>
      </c>
      <c r="D7" s="14">
        <f t="shared" ref="D7:N7" si="4">IF(D6="","",IF(D6=0,10,IF(D6&lt;=25,7.5,IF(D6&lt;=50,5,IF(D6&lt;100,2.5,0)))))</f>
        <v>10</v>
      </c>
      <c r="E7" s="14">
        <f t="shared" si="4"/>
        <v>10</v>
      </c>
      <c r="F7" s="14">
        <f t="shared" si="4"/>
        <v>7.5</v>
      </c>
      <c r="G7" s="14">
        <f t="shared" si="4"/>
        <v>10</v>
      </c>
      <c r="H7" s="14">
        <f t="shared" si="4"/>
        <v>10</v>
      </c>
      <c r="I7" s="14">
        <f t="shared" si="4"/>
        <v>10</v>
      </c>
      <c r="J7" s="14">
        <f t="shared" si="4"/>
        <v>10</v>
      </c>
      <c r="K7" s="14">
        <f t="shared" si="4"/>
        <v>10</v>
      </c>
      <c r="L7" s="14">
        <f t="shared" si="4"/>
        <v>10</v>
      </c>
      <c r="M7" s="14">
        <f t="shared" si="4"/>
        <v>7.5</v>
      </c>
      <c r="N7" s="14">
        <f t="shared" si="4"/>
        <v>10</v>
      </c>
      <c r="O7" s="56"/>
      <c r="P7" s="57"/>
      <c r="Q7" s="1">
        <f>0.675</f>
        <v>0.67500000000000004</v>
      </c>
      <c r="R7" s="41">
        <f>O6</f>
        <v>115</v>
      </c>
      <c r="S7" s="1">
        <f>20</f>
        <v>20</v>
      </c>
      <c r="T7" s="42">
        <f>COUNT(C6:N6)</f>
        <v>12</v>
      </c>
      <c r="U7" s="39">
        <f>Q7*(R7/(S7*T7))</f>
        <v>0.32343750000000004</v>
      </c>
    </row>
    <row r="8" spans="1:21" ht="25.05" customHeight="1" x14ac:dyDescent="0.3">
      <c r="A8" s="53"/>
      <c r="B8" s="12" t="s">
        <v>3</v>
      </c>
      <c r="C8" s="13" t="str">
        <f>IF(C7="","",IF(C7=0,"Inaceitável",IF(C7=2.5,"Inadequado",IF(C7=5,"Insuficiente",IF(C7=7.5,"Suficiente","Adequado")))))</f>
        <v>Adequado</v>
      </c>
      <c r="D8" s="13" t="str">
        <f t="shared" ref="D8:N8" si="5">IF(D7="","",IF(D7=0,"Inaceitável",IF(D7=2.5,"Inadequado",IF(D7=5,"Insuficiente",IF(D7=7.5,"Suficiente","Adequado")))))</f>
        <v>Adequado</v>
      </c>
      <c r="E8" s="13" t="str">
        <f t="shared" si="5"/>
        <v>Adequado</v>
      </c>
      <c r="F8" s="13" t="str">
        <f t="shared" si="5"/>
        <v>Suficiente</v>
      </c>
      <c r="G8" s="13" t="str">
        <f t="shared" si="5"/>
        <v>Adequado</v>
      </c>
      <c r="H8" s="13" t="str">
        <f t="shared" si="5"/>
        <v>Adequado</v>
      </c>
      <c r="I8" s="13" t="str">
        <f t="shared" si="5"/>
        <v>Adequado</v>
      </c>
      <c r="J8" s="13" t="str">
        <f t="shared" si="5"/>
        <v>Adequado</v>
      </c>
      <c r="K8" s="13" t="str">
        <f t="shared" si="5"/>
        <v>Adequado</v>
      </c>
      <c r="L8" s="13" t="str">
        <f t="shared" si="5"/>
        <v>Adequado</v>
      </c>
      <c r="M8" s="13" t="str">
        <f t="shared" si="5"/>
        <v>Suficiente</v>
      </c>
      <c r="N8" s="13" t="str">
        <f t="shared" si="5"/>
        <v>Adequado</v>
      </c>
      <c r="O8" s="56"/>
      <c r="P8" s="57"/>
      <c r="T8" s="42"/>
      <c r="U8" s="39"/>
    </row>
    <row r="9" spans="1:21" ht="25.05" customHeight="1" x14ac:dyDescent="0.3">
      <c r="A9" s="54" t="s">
        <v>32</v>
      </c>
      <c r="B9" s="3" t="s">
        <v>1</v>
      </c>
      <c r="C9" s="5">
        <f>IF(C36=0,0,(C37/C36)*100)</f>
        <v>100</v>
      </c>
      <c r="D9" s="5">
        <f t="shared" ref="D9:N9" si="6">IF(D36=0,0,(D37/D36)*100)</f>
        <v>100</v>
      </c>
      <c r="E9" s="5">
        <f t="shared" si="6"/>
        <v>100</v>
      </c>
      <c r="F9" s="5">
        <f t="shared" si="6"/>
        <v>66.666666666666657</v>
      </c>
      <c r="G9" s="5">
        <f t="shared" si="6"/>
        <v>100</v>
      </c>
      <c r="H9" s="5">
        <f t="shared" si="6"/>
        <v>87.5</v>
      </c>
      <c r="I9" s="5">
        <f t="shared" si="6"/>
        <v>87.5</v>
      </c>
      <c r="J9" s="5">
        <f t="shared" si="6"/>
        <v>100</v>
      </c>
      <c r="K9" s="5">
        <f t="shared" si="6"/>
        <v>100</v>
      </c>
      <c r="L9" s="5">
        <f t="shared" si="6"/>
        <v>100</v>
      </c>
      <c r="M9" s="5">
        <f t="shared" si="6"/>
        <v>75</v>
      </c>
      <c r="N9" s="5">
        <f t="shared" si="6"/>
        <v>100</v>
      </c>
      <c r="O9" s="62">
        <f>SUM(C10:N10)</f>
        <v>92.5</v>
      </c>
      <c r="P9" s="65">
        <f>0.3*(O9/(20*(COUNT(C9:N9))))</f>
        <v>0.11562500000000001</v>
      </c>
      <c r="T9" s="42"/>
      <c r="U9" s="39"/>
    </row>
    <row r="10" spans="1:21" ht="25.05" customHeight="1" x14ac:dyDescent="0.3">
      <c r="A10" s="61"/>
      <c r="B10" s="6" t="s">
        <v>2</v>
      </c>
      <c r="C10" s="8">
        <f>IF(C9="","",IF(C9&gt;=95,10,IF(C9&gt;=90,7.5,IF(C9&gt;=80,5,IF(C9&gt;=70,2.5,0)))))</f>
        <v>10</v>
      </c>
      <c r="D10" s="8">
        <f t="shared" ref="D10:N10" si="7">IF(D9="","",IF(D9&gt;=95,10,IF(D9&gt;=90,7.5,IF(D9&gt;=80,5,IF(D9&gt;=70,2.5,0)))))</f>
        <v>10</v>
      </c>
      <c r="E10" s="8">
        <f t="shared" si="7"/>
        <v>10</v>
      </c>
      <c r="F10" s="8">
        <f t="shared" si="7"/>
        <v>0</v>
      </c>
      <c r="G10" s="8">
        <f t="shared" si="7"/>
        <v>10</v>
      </c>
      <c r="H10" s="8">
        <f t="shared" si="7"/>
        <v>5</v>
      </c>
      <c r="I10" s="8">
        <f t="shared" si="7"/>
        <v>5</v>
      </c>
      <c r="J10" s="8">
        <f t="shared" si="7"/>
        <v>10</v>
      </c>
      <c r="K10" s="8">
        <f t="shared" si="7"/>
        <v>10</v>
      </c>
      <c r="L10" s="8">
        <f t="shared" si="7"/>
        <v>10</v>
      </c>
      <c r="M10" s="8">
        <f t="shared" si="7"/>
        <v>2.5</v>
      </c>
      <c r="N10" s="8">
        <f t="shared" si="7"/>
        <v>10</v>
      </c>
      <c r="O10" s="63"/>
      <c r="P10" s="66"/>
      <c r="Q10" s="1">
        <f>0.3</f>
        <v>0.3</v>
      </c>
      <c r="R10" s="41">
        <f>O9</f>
        <v>92.5</v>
      </c>
      <c r="S10" s="1">
        <f>20</f>
        <v>20</v>
      </c>
      <c r="T10" s="42">
        <f>COUNT(C9:N9)</f>
        <v>12</v>
      </c>
      <c r="U10" s="39">
        <f>Q10*(R10/(S10*T10))</f>
        <v>0.11562500000000001</v>
      </c>
    </row>
    <row r="11" spans="1:21" ht="25.05" customHeight="1" x14ac:dyDescent="0.3">
      <c r="A11" s="55"/>
      <c r="B11" s="9" t="s">
        <v>3</v>
      </c>
      <c r="C11" s="11" t="str">
        <f>IF(C10="","",IF(C10=0,"Inaceitável",IF(C10=2.5,"Inadequado",IF(C10=5,"Insuficiente",IF(C10=7.5,"Suficiente","Adequado")))))</f>
        <v>Adequado</v>
      </c>
      <c r="D11" s="11" t="str">
        <f t="shared" ref="D11:N11" si="8">IF(D10="","",IF(D10=0,"Inaceitável",IF(D10=2.5,"Inadequado",IF(D10=5,"Insuficiente",IF(D10=7.5,"Suficiente","Adequado")))))</f>
        <v>Adequado</v>
      </c>
      <c r="E11" s="11" t="str">
        <f t="shared" si="8"/>
        <v>Adequado</v>
      </c>
      <c r="F11" s="11" t="str">
        <f t="shared" si="8"/>
        <v>Inaceitável</v>
      </c>
      <c r="G11" s="11" t="str">
        <f t="shared" si="8"/>
        <v>Adequado</v>
      </c>
      <c r="H11" s="11" t="str">
        <f t="shared" si="8"/>
        <v>Insuficiente</v>
      </c>
      <c r="I11" s="11" t="str">
        <f t="shared" si="8"/>
        <v>Insuficiente</v>
      </c>
      <c r="J11" s="11" t="str">
        <f t="shared" si="8"/>
        <v>Adequado</v>
      </c>
      <c r="K11" s="11" t="str">
        <f t="shared" si="8"/>
        <v>Adequado</v>
      </c>
      <c r="L11" s="11" t="str">
        <f t="shared" si="8"/>
        <v>Adequado</v>
      </c>
      <c r="M11" s="11" t="str">
        <f t="shared" si="8"/>
        <v>Inadequado</v>
      </c>
      <c r="N11" s="11" t="str">
        <f t="shared" si="8"/>
        <v>Adequado</v>
      </c>
      <c r="O11" s="64"/>
      <c r="P11" s="67"/>
      <c r="T11" s="42"/>
      <c r="U11" s="39"/>
    </row>
    <row r="12" spans="1:21" ht="25.05" customHeight="1" x14ac:dyDescent="0.3">
      <c r="A12" s="53" t="s">
        <v>33</v>
      </c>
      <c r="B12" s="12" t="s">
        <v>1</v>
      </c>
      <c r="C12" s="13">
        <f>(C39/C38)*100</f>
        <v>0</v>
      </c>
      <c r="D12" s="13">
        <f t="shared" ref="D12:N12" si="9">(D39/D38)*100</f>
        <v>0</v>
      </c>
      <c r="E12" s="13">
        <f t="shared" si="9"/>
        <v>0</v>
      </c>
      <c r="F12" s="13">
        <f t="shared" si="9"/>
        <v>0</v>
      </c>
      <c r="G12" s="13">
        <f t="shared" si="9"/>
        <v>0</v>
      </c>
      <c r="H12" s="13">
        <f t="shared" si="9"/>
        <v>0</v>
      </c>
      <c r="I12" s="13">
        <f t="shared" si="9"/>
        <v>0</v>
      </c>
      <c r="J12" s="13">
        <f t="shared" si="9"/>
        <v>0</v>
      </c>
      <c r="K12" s="13">
        <f t="shared" si="9"/>
        <v>0</v>
      </c>
      <c r="L12" s="13">
        <f t="shared" si="9"/>
        <v>0</v>
      </c>
      <c r="M12" s="13">
        <f t="shared" si="9"/>
        <v>0</v>
      </c>
      <c r="N12" s="13">
        <f t="shared" si="9"/>
        <v>0</v>
      </c>
      <c r="O12" s="56">
        <f>SUM(C13:N13)</f>
        <v>120</v>
      </c>
      <c r="P12" s="57">
        <f>0.375*(O12/(20*(COUNT(C12:N12))))</f>
        <v>0.1875</v>
      </c>
      <c r="T12" s="42"/>
      <c r="U12" s="39"/>
    </row>
    <row r="13" spans="1:21" ht="25.05" customHeight="1" x14ac:dyDescent="0.3">
      <c r="A13" s="53"/>
      <c r="B13" s="12" t="s">
        <v>2</v>
      </c>
      <c r="C13" s="14">
        <f>IF(C12="", "", IF(C12=0, 10, IF(C12&lt;=1, 7.5, IF(C12&lt;=3, 5, IF(C12&lt;=5, 2.5, 0)))))</f>
        <v>10</v>
      </c>
      <c r="D13" s="14">
        <f t="shared" ref="D13:N13" si="10">IF(D12="", "", IF(D12=0, 10, IF(D12&lt;=1, 7.5, IF(D12&lt;=3, 5, IF(D12&lt;=5, 2.5, 0)))))</f>
        <v>10</v>
      </c>
      <c r="E13" s="14">
        <f t="shared" si="10"/>
        <v>10</v>
      </c>
      <c r="F13" s="14">
        <f t="shared" si="10"/>
        <v>10</v>
      </c>
      <c r="G13" s="14">
        <f t="shared" si="10"/>
        <v>10</v>
      </c>
      <c r="H13" s="14">
        <f t="shared" si="10"/>
        <v>10</v>
      </c>
      <c r="I13" s="14">
        <f t="shared" si="10"/>
        <v>10</v>
      </c>
      <c r="J13" s="14">
        <f t="shared" si="10"/>
        <v>10</v>
      </c>
      <c r="K13" s="14">
        <f t="shared" si="10"/>
        <v>10</v>
      </c>
      <c r="L13" s="14">
        <f t="shared" si="10"/>
        <v>10</v>
      </c>
      <c r="M13" s="14">
        <f t="shared" si="10"/>
        <v>10</v>
      </c>
      <c r="N13" s="14">
        <f t="shared" si="10"/>
        <v>10</v>
      </c>
      <c r="O13" s="56"/>
      <c r="P13" s="57"/>
      <c r="Q13" s="1">
        <f>0.375</f>
        <v>0.375</v>
      </c>
      <c r="R13" s="41">
        <f>O12</f>
        <v>120</v>
      </c>
      <c r="S13" s="1">
        <f>20</f>
        <v>20</v>
      </c>
      <c r="T13" s="42">
        <f>COUNT(C12:N12)</f>
        <v>12</v>
      </c>
      <c r="U13" s="39">
        <f>Q13*(R13/(S13*T13))</f>
        <v>0.1875</v>
      </c>
    </row>
    <row r="14" spans="1:21" ht="25.05" customHeight="1" x14ac:dyDescent="0.3">
      <c r="A14" s="53"/>
      <c r="B14" s="12" t="s">
        <v>3</v>
      </c>
      <c r="C14" s="13" t="str">
        <f>IF(C13="","",IF(C13=0,"Inaceitável",IF(C13=2.5,"Inadequado",IF(C13=5,"Insuficiente",IF(C13=7.5,"Suficiente","Adequado")))))</f>
        <v>Adequado</v>
      </c>
      <c r="D14" s="13" t="str">
        <f t="shared" ref="D14:N14" si="11">IF(D13="","",IF(D13=0,"Inaceitável",IF(D13=2.5,"Inadequado",IF(D13=5,"Insuficiente",IF(D13=7.5,"Suficiente","Adequado")))))</f>
        <v>Adequado</v>
      </c>
      <c r="E14" s="13" t="str">
        <f t="shared" si="11"/>
        <v>Adequado</v>
      </c>
      <c r="F14" s="13" t="str">
        <f t="shared" si="11"/>
        <v>Adequado</v>
      </c>
      <c r="G14" s="13" t="str">
        <f t="shared" si="11"/>
        <v>Adequado</v>
      </c>
      <c r="H14" s="13" t="str">
        <f t="shared" si="11"/>
        <v>Adequado</v>
      </c>
      <c r="I14" s="13" t="str">
        <f t="shared" si="11"/>
        <v>Adequado</v>
      </c>
      <c r="J14" s="13" t="str">
        <f t="shared" si="11"/>
        <v>Adequado</v>
      </c>
      <c r="K14" s="13" t="str">
        <f t="shared" si="11"/>
        <v>Adequado</v>
      </c>
      <c r="L14" s="13" t="str">
        <f t="shared" si="11"/>
        <v>Adequado</v>
      </c>
      <c r="M14" s="13" t="str">
        <f t="shared" si="11"/>
        <v>Adequado</v>
      </c>
      <c r="N14" s="13" t="str">
        <f t="shared" si="11"/>
        <v>Adequado</v>
      </c>
      <c r="O14" s="56"/>
      <c r="P14" s="57"/>
      <c r="T14" s="42"/>
      <c r="U14" s="39"/>
    </row>
    <row r="15" spans="1:21" ht="25.05" customHeight="1" x14ac:dyDescent="0.3">
      <c r="A15" s="54" t="s">
        <v>34</v>
      </c>
      <c r="B15" s="3" t="s">
        <v>1</v>
      </c>
      <c r="C15" s="5">
        <f>(C41/C40)*100</f>
        <v>0</v>
      </c>
      <c r="D15" s="5">
        <f t="shared" ref="D15:N15" si="12">(D41/D40)*100</f>
        <v>0</v>
      </c>
      <c r="E15" s="5">
        <f t="shared" si="12"/>
        <v>0</v>
      </c>
      <c r="F15" s="5">
        <f t="shared" si="12"/>
        <v>0</v>
      </c>
      <c r="G15" s="5">
        <f t="shared" si="12"/>
        <v>0</v>
      </c>
      <c r="H15" s="5">
        <f t="shared" si="12"/>
        <v>0</v>
      </c>
      <c r="I15" s="5">
        <f t="shared" si="12"/>
        <v>0</v>
      </c>
      <c r="J15" s="5">
        <f t="shared" si="12"/>
        <v>0</v>
      </c>
      <c r="K15" s="5">
        <f t="shared" si="12"/>
        <v>0</v>
      </c>
      <c r="L15" s="5">
        <f t="shared" si="12"/>
        <v>0</v>
      </c>
      <c r="M15" s="5">
        <f t="shared" si="12"/>
        <v>0</v>
      </c>
      <c r="N15" s="5">
        <f t="shared" si="12"/>
        <v>0</v>
      </c>
      <c r="O15" s="62">
        <f>SUM(C16:N16)</f>
        <v>120</v>
      </c>
      <c r="P15" s="65">
        <f>0.3*(O15/(20*(COUNT(C15:N15))))</f>
        <v>0.15</v>
      </c>
      <c r="T15" s="42"/>
      <c r="U15" s="39"/>
    </row>
    <row r="16" spans="1:21" ht="25.05" customHeight="1" x14ac:dyDescent="0.3">
      <c r="A16" s="61"/>
      <c r="B16" s="6" t="s">
        <v>2</v>
      </c>
      <c r="C16" s="8">
        <f>IF(C15="", "", IF(C15&lt;=1, 10, IF(C15&lt;=3, 7.5, IF(C15&lt;=5, 5, IF(C15&lt;=10, 2.5, 0)))))</f>
        <v>10</v>
      </c>
      <c r="D16" s="8">
        <f t="shared" ref="D16:N16" si="13">IF(D15="", "", IF(D15&lt;=1, 10, IF(D15&lt;=3, 7.5, IF(D15&lt;=5, 5, IF(D15&lt;=10, 2.5, 0)))))</f>
        <v>10</v>
      </c>
      <c r="E16" s="8">
        <f t="shared" si="13"/>
        <v>10</v>
      </c>
      <c r="F16" s="8">
        <f t="shared" si="13"/>
        <v>10</v>
      </c>
      <c r="G16" s="8">
        <f t="shared" si="13"/>
        <v>10</v>
      </c>
      <c r="H16" s="8">
        <f t="shared" si="13"/>
        <v>10</v>
      </c>
      <c r="I16" s="8">
        <f t="shared" si="13"/>
        <v>10</v>
      </c>
      <c r="J16" s="8">
        <f t="shared" si="13"/>
        <v>10</v>
      </c>
      <c r="K16" s="8">
        <f t="shared" si="13"/>
        <v>10</v>
      </c>
      <c r="L16" s="8">
        <f t="shared" si="13"/>
        <v>10</v>
      </c>
      <c r="M16" s="8">
        <f t="shared" si="13"/>
        <v>10</v>
      </c>
      <c r="N16" s="8">
        <f t="shared" si="13"/>
        <v>10</v>
      </c>
      <c r="O16" s="63"/>
      <c r="P16" s="66"/>
      <c r="Q16" s="1">
        <f>0.3</f>
        <v>0.3</v>
      </c>
      <c r="R16" s="41">
        <f>O15</f>
        <v>120</v>
      </c>
      <c r="S16" s="1">
        <f>20</f>
        <v>20</v>
      </c>
      <c r="T16" s="42">
        <f>COUNT(C15:N15)</f>
        <v>12</v>
      </c>
      <c r="U16" s="39">
        <f>Q16*(R16/(S16*T16))</f>
        <v>0.15</v>
      </c>
    </row>
    <row r="17" spans="1:21" ht="25.05" customHeight="1" x14ac:dyDescent="0.3">
      <c r="A17" s="55"/>
      <c r="B17" s="9" t="s">
        <v>3</v>
      </c>
      <c r="C17" s="11" t="str">
        <f>IF(C16="","",IF(C16=0,"Inaceitável",IF(C16=2.5,"Inadequado",IF(C16=5,"Insuficiente",IF(C16=7.5,"Suficiente","Adequado")))))</f>
        <v>Adequado</v>
      </c>
      <c r="D17" s="11" t="str">
        <f t="shared" ref="D17:N17" si="14">IF(D16="","",IF(D16=0,"Inaceitável",IF(D16=2.5,"Inadequado",IF(D16=5,"Insuficiente",IF(D16=7.5,"Suficiente","Adequado")))))</f>
        <v>Adequado</v>
      </c>
      <c r="E17" s="11" t="str">
        <f t="shared" si="14"/>
        <v>Adequado</v>
      </c>
      <c r="F17" s="11" t="str">
        <f t="shared" si="14"/>
        <v>Adequado</v>
      </c>
      <c r="G17" s="11" t="str">
        <f t="shared" si="14"/>
        <v>Adequado</v>
      </c>
      <c r="H17" s="11" t="str">
        <f t="shared" si="14"/>
        <v>Adequado</v>
      </c>
      <c r="I17" s="11" t="str">
        <f t="shared" si="14"/>
        <v>Adequado</v>
      </c>
      <c r="J17" s="11" t="str">
        <f t="shared" si="14"/>
        <v>Adequado</v>
      </c>
      <c r="K17" s="11" t="str">
        <f t="shared" si="14"/>
        <v>Adequado</v>
      </c>
      <c r="L17" s="11" t="str">
        <f t="shared" si="14"/>
        <v>Adequado</v>
      </c>
      <c r="M17" s="11" t="str">
        <f t="shared" si="14"/>
        <v>Adequado</v>
      </c>
      <c r="N17" s="11" t="str">
        <f t="shared" si="14"/>
        <v>Adequado</v>
      </c>
      <c r="O17" s="64"/>
      <c r="P17" s="67"/>
      <c r="T17" s="42"/>
      <c r="U17" s="39"/>
    </row>
    <row r="18" spans="1:21" ht="25.05" customHeight="1" x14ac:dyDescent="0.3">
      <c r="A18" s="53" t="s">
        <v>35</v>
      </c>
      <c r="B18" s="12" t="s">
        <v>1</v>
      </c>
      <c r="C18" s="13">
        <f>(C43/C42)*100</f>
        <v>73.856209150326805</v>
      </c>
      <c r="D18" s="13">
        <f t="shared" ref="D18:N18" si="15">(D43/D42)*100</f>
        <v>69.915254237288138</v>
      </c>
      <c r="E18" s="13">
        <f t="shared" si="15"/>
        <v>68.771929824561411</v>
      </c>
      <c r="F18" s="13">
        <f t="shared" si="15"/>
        <v>71.641791044776113</v>
      </c>
      <c r="G18" s="13">
        <f t="shared" si="15"/>
        <v>76.533333333333331</v>
      </c>
      <c r="H18" s="13">
        <f t="shared" si="15"/>
        <v>53.41614906832298</v>
      </c>
      <c r="I18" s="13">
        <f t="shared" si="15"/>
        <v>48.9051094890511</v>
      </c>
      <c r="J18" s="13">
        <f t="shared" si="15"/>
        <v>44.554455445544555</v>
      </c>
      <c r="K18" s="13">
        <f t="shared" si="15"/>
        <v>84.013605442176882</v>
      </c>
      <c r="L18" s="13">
        <f t="shared" si="15"/>
        <v>80.747126436781613</v>
      </c>
      <c r="M18" s="13">
        <f t="shared" si="15"/>
        <v>71.549295774647888</v>
      </c>
      <c r="N18" s="13">
        <f>(N43/N42)*100</f>
        <v>72.435897435897431</v>
      </c>
      <c r="O18" s="56">
        <f>SUM(C19:N19)</f>
        <v>5</v>
      </c>
      <c r="P18" s="57">
        <f>0.05*(O18/(20*(COUNT(C18:N18))))</f>
        <v>1.0416666666666667E-3</v>
      </c>
      <c r="T18" s="42"/>
      <c r="U18" s="39"/>
    </row>
    <row r="19" spans="1:21" ht="25.05" customHeight="1" x14ac:dyDescent="0.3">
      <c r="A19" s="53"/>
      <c r="B19" s="12" t="s">
        <v>2</v>
      </c>
      <c r="C19" s="14">
        <f>IF(C18="", "", IF(C18=100, 10, IF(C18&gt;=95, 7.5, IF(C18&gt;=90, 5, IF(C18&gt;=80, 2.5, 0)))))</f>
        <v>0</v>
      </c>
      <c r="D19" s="14">
        <f t="shared" ref="D19:N19" si="16">IF(D18="", "", IF(D18=100, 10, IF(D18&gt;=95, 7.5, IF(D18&gt;=90, 5, IF(D18&gt;=80, 2.5, 0)))))</f>
        <v>0</v>
      </c>
      <c r="E19" s="14">
        <f t="shared" si="16"/>
        <v>0</v>
      </c>
      <c r="F19" s="14">
        <f t="shared" si="16"/>
        <v>0</v>
      </c>
      <c r="G19" s="14">
        <f t="shared" si="16"/>
        <v>0</v>
      </c>
      <c r="H19" s="14">
        <f t="shared" si="16"/>
        <v>0</v>
      </c>
      <c r="I19" s="14">
        <f t="shared" si="16"/>
        <v>0</v>
      </c>
      <c r="J19" s="14">
        <f t="shared" si="16"/>
        <v>0</v>
      </c>
      <c r="K19" s="14">
        <f t="shared" si="16"/>
        <v>2.5</v>
      </c>
      <c r="L19" s="14">
        <f t="shared" si="16"/>
        <v>2.5</v>
      </c>
      <c r="M19" s="14">
        <f t="shared" si="16"/>
        <v>0</v>
      </c>
      <c r="N19" s="14">
        <f>IF(N18="", "", IF(N18=100, 10, IF(N18&gt;=95, 7.5, IF(N18&gt;=90, 5, IF(N18&gt;=80, 2.5, 0)))))</f>
        <v>0</v>
      </c>
      <c r="O19" s="56"/>
      <c r="P19" s="57"/>
      <c r="Q19" s="1">
        <f>0.05</f>
        <v>0.05</v>
      </c>
      <c r="R19" s="41">
        <f>O18</f>
        <v>5</v>
      </c>
      <c r="S19" s="1">
        <f>20</f>
        <v>20</v>
      </c>
      <c r="T19" s="42">
        <f>COUNT(C18:N18)</f>
        <v>12</v>
      </c>
      <c r="U19" s="39">
        <f>Q19*(R19/(S19*T19))</f>
        <v>1.0416666666666667E-3</v>
      </c>
    </row>
    <row r="20" spans="1:21" ht="25.05" customHeight="1" x14ac:dyDescent="0.3">
      <c r="A20" s="53"/>
      <c r="B20" s="12" t="s">
        <v>3</v>
      </c>
      <c r="C20" s="13" t="str">
        <f>IF(C19="","",IF(C19=0,"Inaceitável",IF(C19=2.5,"Inadequado",IF(C19=5,"Insuficiente",IF(C19=7.5,"Suficiente","Adequado")))))</f>
        <v>Inaceitável</v>
      </c>
      <c r="D20" s="13" t="str">
        <f t="shared" ref="D20:N20" si="17">IF(D19="","",IF(D19=0,"Inaceitável",IF(D19=2.5,"Inadequado",IF(D19=5,"Insuficiente",IF(D19=7.5,"Suficiente","Adequado")))))</f>
        <v>Inaceitável</v>
      </c>
      <c r="E20" s="13" t="str">
        <f t="shared" si="17"/>
        <v>Inaceitável</v>
      </c>
      <c r="F20" s="13" t="str">
        <f t="shared" si="17"/>
        <v>Inaceitável</v>
      </c>
      <c r="G20" s="13" t="str">
        <f t="shared" si="17"/>
        <v>Inaceitável</v>
      </c>
      <c r="H20" s="13" t="str">
        <f t="shared" si="17"/>
        <v>Inaceitável</v>
      </c>
      <c r="I20" s="13" t="str">
        <f t="shared" si="17"/>
        <v>Inaceitável</v>
      </c>
      <c r="J20" s="13" t="str">
        <f t="shared" si="17"/>
        <v>Inaceitável</v>
      </c>
      <c r="K20" s="13" t="str">
        <f t="shared" si="17"/>
        <v>Inadequado</v>
      </c>
      <c r="L20" s="13" t="str">
        <f t="shared" si="17"/>
        <v>Inadequado</v>
      </c>
      <c r="M20" s="13" t="str">
        <f t="shared" si="17"/>
        <v>Inaceitável</v>
      </c>
      <c r="N20" s="13" t="str">
        <f>IF(N19="","",IF(N19=0,"Inaceitável",IF(N19=2.5,"Inadequado",IF(N19=5,"Insuficiente",IF(N19=7.5,"Suficiente","Adequado")))))</f>
        <v>Inaceitável</v>
      </c>
      <c r="O20" s="56"/>
      <c r="P20" s="57"/>
    </row>
    <row r="21" spans="1:21" ht="30" customHeight="1" x14ac:dyDescent="0.3">
      <c r="O21" s="15" t="s">
        <v>43</v>
      </c>
      <c r="P21" s="38">
        <f>SUM(P3:P20)</f>
        <v>0.91510416666666672</v>
      </c>
      <c r="U21" s="39">
        <f>SUM(U3:U20)</f>
        <v>0.91510416666666672</v>
      </c>
    </row>
    <row r="22" spans="1:21" ht="30" customHeight="1" x14ac:dyDescent="0.3">
      <c r="A22" s="2" t="s">
        <v>29</v>
      </c>
      <c r="B22" s="2" t="s">
        <v>46</v>
      </c>
      <c r="C22" s="2">
        <v>45809</v>
      </c>
      <c r="D22" s="2">
        <v>45839</v>
      </c>
      <c r="E22" s="2">
        <v>45870</v>
      </c>
      <c r="F22" s="2">
        <v>45901</v>
      </c>
      <c r="G22" s="2">
        <v>45931</v>
      </c>
      <c r="H22" s="2">
        <v>45962</v>
      </c>
      <c r="I22" s="2">
        <v>45992</v>
      </c>
      <c r="J22" s="2">
        <v>46023</v>
      </c>
      <c r="K22" s="2">
        <v>46054</v>
      </c>
      <c r="L22" s="2">
        <v>46082</v>
      </c>
      <c r="M22" s="2">
        <v>46113</v>
      </c>
      <c r="N22" s="2">
        <v>46143</v>
      </c>
      <c r="O22" s="16"/>
      <c r="P22" s="17"/>
    </row>
    <row r="23" spans="1:21" ht="25.05" customHeight="1" x14ac:dyDescent="0.3">
      <c r="A23" s="58" t="s">
        <v>22</v>
      </c>
      <c r="B23" s="3" t="s">
        <v>11</v>
      </c>
      <c r="C23" s="18">
        <v>30</v>
      </c>
      <c r="D23" s="18">
        <v>31</v>
      </c>
      <c r="E23" s="18">
        <v>31</v>
      </c>
      <c r="F23" s="18">
        <v>30</v>
      </c>
      <c r="G23" s="18">
        <v>31</v>
      </c>
      <c r="H23" s="18">
        <v>30</v>
      </c>
      <c r="I23" s="18">
        <v>31</v>
      </c>
      <c r="J23" s="18">
        <v>31</v>
      </c>
      <c r="K23" s="43">
        <v>28</v>
      </c>
      <c r="L23" s="43">
        <v>31</v>
      </c>
      <c r="M23" s="43">
        <v>30</v>
      </c>
      <c r="N23" s="18">
        <v>31</v>
      </c>
    </row>
    <row r="24" spans="1:21" ht="25.05" customHeight="1" x14ac:dyDescent="0.3">
      <c r="A24" s="59"/>
      <c r="B24" s="6" t="s">
        <v>12</v>
      </c>
      <c r="C24" s="19">
        <v>877</v>
      </c>
      <c r="D24" s="19">
        <v>908</v>
      </c>
      <c r="E24" s="19">
        <v>980</v>
      </c>
      <c r="F24" s="19">
        <v>1054</v>
      </c>
      <c r="G24" s="19">
        <v>1168</v>
      </c>
      <c r="H24" s="19">
        <v>1372</v>
      </c>
      <c r="I24" s="19">
        <v>1420</v>
      </c>
      <c r="J24" s="19">
        <v>1597</v>
      </c>
      <c r="K24" s="44">
        <v>1701</v>
      </c>
      <c r="L24" s="44">
        <v>1996</v>
      </c>
      <c r="M24" s="44">
        <v>2187</v>
      </c>
      <c r="N24" s="19">
        <v>2250</v>
      </c>
    </row>
    <row r="25" spans="1:21" ht="25.05" customHeight="1" x14ac:dyDescent="0.3">
      <c r="A25" s="59"/>
      <c r="B25" s="6" t="s">
        <v>23</v>
      </c>
      <c r="C25" s="19">
        <v>414</v>
      </c>
      <c r="D25" s="19">
        <v>474</v>
      </c>
      <c r="E25" s="19">
        <v>0</v>
      </c>
      <c r="F25" s="19">
        <v>0</v>
      </c>
      <c r="G25" s="19">
        <v>0</v>
      </c>
      <c r="H25" s="19">
        <v>0</v>
      </c>
      <c r="I25" s="19">
        <v>0</v>
      </c>
      <c r="J25" s="19">
        <v>0</v>
      </c>
      <c r="K25" s="44">
        <v>0</v>
      </c>
      <c r="L25" s="44">
        <v>0</v>
      </c>
      <c r="M25" s="44">
        <v>0</v>
      </c>
      <c r="N25" s="19">
        <v>0</v>
      </c>
    </row>
    <row r="26" spans="1:21" ht="25.05" customHeight="1" x14ac:dyDescent="0.3">
      <c r="A26" s="59"/>
      <c r="B26" s="6" t="s">
        <v>24</v>
      </c>
      <c r="C26" s="19">
        <v>15.26</v>
      </c>
      <c r="D26" s="19">
        <v>16.7</v>
      </c>
      <c r="E26" s="19">
        <v>0</v>
      </c>
      <c r="F26" s="19">
        <v>0</v>
      </c>
      <c r="G26" s="19">
        <v>0</v>
      </c>
      <c r="H26" s="19">
        <v>0</v>
      </c>
      <c r="I26" s="19">
        <v>0</v>
      </c>
      <c r="J26" s="19">
        <v>0</v>
      </c>
      <c r="K26" s="44">
        <v>0</v>
      </c>
      <c r="L26" s="44">
        <v>0</v>
      </c>
      <c r="M26" s="44">
        <v>0</v>
      </c>
      <c r="N26" s="19">
        <v>0</v>
      </c>
    </row>
    <row r="27" spans="1:21" ht="25.05" customHeight="1" x14ac:dyDescent="0.3">
      <c r="A27" s="59"/>
      <c r="B27" s="6" t="s">
        <v>40</v>
      </c>
      <c r="C27" s="19">
        <v>30</v>
      </c>
      <c r="D27" s="19">
        <v>31</v>
      </c>
      <c r="E27" s="19"/>
      <c r="F27" s="19"/>
      <c r="G27" s="19"/>
      <c r="H27" s="19"/>
      <c r="I27" s="19"/>
      <c r="J27" s="19"/>
      <c r="K27" s="19"/>
      <c r="L27" s="19"/>
      <c r="M27" s="19"/>
      <c r="N27" s="19"/>
    </row>
    <row r="28" spans="1:21" ht="25.05" customHeight="1" x14ac:dyDescent="0.3">
      <c r="A28" s="59"/>
      <c r="B28" s="6" t="s">
        <v>25</v>
      </c>
      <c r="C28" s="19"/>
      <c r="D28" s="19"/>
      <c r="E28" s="19"/>
      <c r="F28" s="19"/>
      <c r="G28" s="19"/>
      <c r="H28" s="19"/>
      <c r="I28" s="19"/>
      <c r="J28" s="19"/>
      <c r="K28" s="19"/>
      <c r="L28" s="19"/>
      <c r="M28" s="19"/>
      <c r="N28" s="19"/>
      <c r="P28" s="39"/>
    </row>
    <row r="29" spans="1:21" ht="25.05" customHeight="1" x14ac:dyDescent="0.3">
      <c r="A29" s="59"/>
      <c r="B29" s="6" t="s">
        <v>26</v>
      </c>
      <c r="C29" s="19"/>
      <c r="D29" s="19"/>
      <c r="E29" s="19"/>
      <c r="F29" s="19"/>
      <c r="G29" s="19"/>
      <c r="H29" s="19"/>
      <c r="I29" s="19"/>
      <c r="J29" s="19"/>
      <c r="K29" s="19"/>
      <c r="L29" s="19"/>
      <c r="M29" s="19"/>
      <c r="N29" s="19"/>
    </row>
    <row r="30" spans="1:21" ht="25.05" customHeight="1" x14ac:dyDescent="0.3">
      <c r="A30" s="59"/>
      <c r="B30" s="6" t="s">
        <v>41</v>
      </c>
      <c r="C30" s="19"/>
      <c r="D30" s="19"/>
      <c r="E30" s="19"/>
      <c r="F30" s="19"/>
      <c r="G30" s="19"/>
      <c r="H30" s="19"/>
      <c r="I30" s="19"/>
      <c r="J30" s="19"/>
      <c r="K30" s="19"/>
      <c r="L30" s="19"/>
      <c r="M30" s="19"/>
      <c r="N30" s="19"/>
    </row>
    <row r="31" spans="1:21" ht="25.05" customHeight="1" x14ac:dyDescent="0.3">
      <c r="A31" s="59"/>
      <c r="B31" s="6" t="s">
        <v>27</v>
      </c>
      <c r="C31" s="19"/>
      <c r="D31" s="19"/>
      <c r="E31" s="19"/>
      <c r="F31" s="19"/>
      <c r="G31" s="19"/>
      <c r="H31" s="19"/>
      <c r="I31" s="19"/>
      <c r="J31" s="19"/>
      <c r="K31" s="19"/>
      <c r="L31" s="19"/>
      <c r="M31" s="19"/>
      <c r="N31" s="19"/>
    </row>
    <row r="32" spans="1:21" ht="25.05" customHeight="1" x14ac:dyDescent="0.3">
      <c r="A32" s="59"/>
      <c r="B32" s="6" t="s">
        <v>28</v>
      </c>
      <c r="C32" s="19"/>
      <c r="D32" s="19"/>
      <c r="E32" s="19"/>
      <c r="F32" s="19"/>
      <c r="G32" s="19"/>
      <c r="H32" s="19"/>
      <c r="I32" s="19"/>
      <c r="J32" s="19"/>
      <c r="K32" s="19"/>
      <c r="L32" s="19"/>
      <c r="M32" s="19"/>
      <c r="N32" s="19"/>
    </row>
    <row r="33" spans="1:21" ht="25.05" customHeight="1" x14ac:dyDescent="0.3">
      <c r="A33" s="60"/>
      <c r="B33" s="9" t="s">
        <v>42</v>
      </c>
      <c r="C33" s="20"/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</row>
    <row r="34" spans="1:21" ht="25.05" customHeight="1" x14ac:dyDescent="0.3">
      <c r="A34" s="53" t="s">
        <v>6</v>
      </c>
      <c r="B34" s="12" t="s">
        <v>13</v>
      </c>
      <c r="C34" s="21">
        <v>6</v>
      </c>
      <c r="D34" s="21">
        <v>7</v>
      </c>
      <c r="E34" s="21">
        <v>5</v>
      </c>
      <c r="F34" s="21">
        <v>6</v>
      </c>
      <c r="G34" s="21">
        <v>5</v>
      </c>
      <c r="H34" s="21">
        <v>5</v>
      </c>
      <c r="I34" s="21">
        <v>5</v>
      </c>
      <c r="J34" s="21">
        <v>6</v>
      </c>
      <c r="K34" s="51">
        <v>5</v>
      </c>
      <c r="L34" s="51">
        <v>5</v>
      </c>
      <c r="M34" s="51">
        <v>5</v>
      </c>
      <c r="N34" s="51">
        <v>6</v>
      </c>
    </row>
    <row r="35" spans="1:21" ht="25.05" customHeight="1" x14ac:dyDescent="0.3">
      <c r="A35" s="53"/>
      <c r="B35" s="12" t="s">
        <v>14</v>
      </c>
      <c r="C35" s="21">
        <v>0</v>
      </c>
      <c r="D35" s="21">
        <v>0</v>
      </c>
      <c r="E35" s="21">
        <v>0</v>
      </c>
      <c r="F35" s="21">
        <v>1</v>
      </c>
      <c r="G35" s="21">
        <v>0</v>
      </c>
      <c r="H35" s="21">
        <v>0</v>
      </c>
      <c r="I35" s="21">
        <v>0</v>
      </c>
      <c r="J35" s="21">
        <v>0</v>
      </c>
      <c r="K35" s="51">
        <v>0</v>
      </c>
      <c r="L35" s="51">
        <v>0</v>
      </c>
      <c r="M35" s="51">
        <v>1</v>
      </c>
      <c r="N35" s="51">
        <v>0</v>
      </c>
      <c r="O35" s="36"/>
      <c r="P35" s="34"/>
      <c r="Q35" s="34"/>
      <c r="R35" s="34"/>
      <c r="S35" s="34"/>
      <c r="T35" s="34"/>
      <c r="U35" s="34"/>
    </row>
    <row r="36" spans="1:21" ht="25.05" customHeight="1" x14ac:dyDescent="0.3">
      <c r="A36" s="54" t="s">
        <v>8</v>
      </c>
      <c r="B36" s="3" t="s">
        <v>15</v>
      </c>
      <c r="C36" s="18">
        <v>3</v>
      </c>
      <c r="D36" s="18">
        <v>7</v>
      </c>
      <c r="E36" s="18">
        <v>8</v>
      </c>
      <c r="F36" s="18">
        <v>3</v>
      </c>
      <c r="G36" s="18">
        <v>6</v>
      </c>
      <c r="H36" s="18">
        <v>8</v>
      </c>
      <c r="I36" s="18">
        <v>8</v>
      </c>
      <c r="J36" s="18">
        <v>8</v>
      </c>
      <c r="K36" s="43">
        <v>8</v>
      </c>
      <c r="L36" s="43">
        <v>8</v>
      </c>
      <c r="M36" s="43">
        <v>8</v>
      </c>
      <c r="N36" s="43">
        <v>8</v>
      </c>
    </row>
    <row r="37" spans="1:21" ht="25.05" customHeight="1" x14ac:dyDescent="0.3">
      <c r="A37" s="55"/>
      <c r="B37" s="9" t="s">
        <v>16</v>
      </c>
      <c r="C37" s="20">
        <v>3</v>
      </c>
      <c r="D37" s="20">
        <v>7</v>
      </c>
      <c r="E37" s="20">
        <v>8</v>
      </c>
      <c r="F37" s="20">
        <v>2</v>
      </c>
      <c r="G37" s="20">
        <v>6</v>
      </c>
      <c r="H37" s="20">
        <v>7</v>
      </c>
      <c r="I37" s="20">
        <v>7</v>
      </c>
      <c r="J37" s="20">
        <v>8</v>
      </c>
      <c r="K37" s="52">
        <v>8</v>
      </c>
      <c r="L37" s="52">
        <v>8</v>
      </c>
      <c r="M37" s="52">
        <v>6</v>
      </c>
      <c r="N37" s="52">
        <v>8</v>
      </c>
      <c r="O37" s="37"/>
      <c r="P37" s="34"/>
    </row>
    <row r="38" spans="1:21" ht="25.05" customHeight="1" x14ac:dyDescent="0.3">
      <c r="A38" s="53" t="s">
        <v>9</v>
      </c>
      <c r="B38" s="12" t="s">
        <v>17</v>
      </c>
      <c r="C38" s="21">
        <v>30</v>
      </c>
      <c r="D38" s="21">
        <v>31</v>
      </c>
      <c r="E38" s="21">
        <v>31</v>
      </c>
      <c r="F38" s="21">
        <v>30</v>
      </c>
      <c r="G38" s="21">
        <v>31</v>
      </c>
      <c r="H38" s="21">
        <v>30</v>
      </c>
      <c r="I38" s="21">
        <v>31</v>
      </c>
      <c r="J38" s="21">
        <v>31</v>
      </c>
      <c r="K38" s="51">
        <v>28</v>
      </c>
      <c r="L38" s="51">
        <v>31</v>
      </c>
      <c r="M38" s="51">
        <v>30</v>
      </c>
      <c r="N38" s="21">
        <v>31</v>
      </c>
    </row>
    <row r="39" spans="1:21" ht="25.05" customHeight="1" x14ac:dyDescent="0.3">
      <c r="A39" s="53"/>
      <c r="B39" s="12" t="s">
        <v>18</v>
      </c>
      <c r="C39" s="21">
        <v>0</v>
      </c>
      <c r="D39" s="21">
        <v>0</v>
      </c>
      <c r="E39" s="21">
        <v>0</v>
      </c>
      <c r="F39" s="21">
        <v>0</v>
      </c>
      <c r="G39" s="21">
        <v>0</v>
      </c>
      <c r="H39" s="21">
        <v>0</v>
      </c>
      <c r="I39" s="21">
        <v>0</v>
      </c>
      <c r="J39" s="21">
        <v>0</v>
      </c>
      <c r="K39" s="51">
        <v>0</v>
      </c>
      <c r="L39" s="51">
        <v>0</v>
      </c>
      <c r="M39" s="51">
        <v>0</v>
      </c>
      <c r="N39" s="21">
        <v>0</v>
      </c>
      <c r="O39" s="36"/>
      <c r="P39" s="34"/>
    </row>
    <row r="40" spans="1:21" ht="25.05" customHeight="1" x14ac:dyDescent="0.3">
      <c r="A40" s="54" t="s">
        <v>10</v>
      </c>
      <c r="B40" s="3" t="s">
        <v>19</v>
      </c>
      <c r="C40" s="18">
        <v>7.8</v>
      </c>
      <c r="D40" s="18">
        <v>7.8</v>
      </c>
      <c r="E40" s="18">
        <v>7.8</v>
      </c>
      <c r="F40" s="18">
        <v>11.67</v>
      </c>
      <c r="G40" s="18">
        <v>11.67</v>
      </c>
      <c r="H40" s="18">
        <v>11.67</v>
      </c>
      <c r="I40" s="18">
        <v>11.67</v>
      </c>
      <c r="J40" s="18">
        <v>11.67</v>
      </c>
      <c r="K40" s="43">
        <v>11.67</v>
      </c>
      <c r="L40" s="43">
        <v>11.67</v>
      </c>
      <c r="M40" s="43">
        <v>11.67</v>
      </c>
      <c r="N40" s="18">
        <v>11.67</v>
      </c>
    </row>
    <row r="41" spans="1:21" ht="25.05" customHeight="1" x14ac:dyDescent="0.3">
      <c r="A41" s="55"/>
      <c r="B41" s="9" t="s">
        <v>20</v>
      </c>
      <c r="C41" s="20">
        <v>0</v>
      </c>
      <c r="D41" s="20">
        <v>0</v>
      </c>
      <c r="E41" s="20">
        <v>0</v>
      </c>
      <c r="F41" s="20">
        <v>0</v>
      </c>
      <c r="G41" s="20">
        <v>0</v>
      </c>
      <c r="H41" s="20">
        <v>0</v>
      </c>
      <c r="I41" s="20">
        <v>0</v>
      </c>
      <c r="J41" s="20">
        <v>0</v>
      </c>
      <c r="K41" s="52">
        <v>0</v>
      </c>
      <c r="L41" s="52">
        <v>0</v>
      </c>
      <c r="M41" s="52">
        <v>0</v>
      </c>
      <c r="N41" s="20">
        <v>0</v>
      </c>
      <c r="O41" s="37"/>
      <c r="P41" s="34"/>
    </row>
    <row r="42" spans="1:21" ht="25.05" customHeight="1" x14ac:dyDescent="0.3">
      <c r="A42" s="53" t="s">
        <v>7</v>
      </c>
      <c r="B42" s="12" t="s">
        <v>47</v>
      </c>
      <c r="C42" s="21">
        <v>153</v>
      </c>
      <c r="D42" s="21">
        <v>236</v>
      </c>
      <c r="E42" s="21">
        <v>285</v>
      </c>
      <c r="F42" s="21">
        <v>268</v>
      </c>
      <c r="G42" s="21">
        <v>375</v>
      </c>
      <c r="H42" s="21">
        <v>161</v>
      </c>
      <c r="I42" s="21">
        <v>137</v>
      </c>
      <c r="J42" s="51">
        <v>202</v>
      </c>
      <c r="K42" s="51">
        <v>294</v>
      </c>
      <c r="L42" s="51">
        <v>348</v>
      </c>
      <c r="M42" s="51">
        <v>355</v>
      </c>
      <c r="N42" s="51">
        <v>312</v>
      </c>
    </row>
    <row r="43" spans="1:21" ht="25.05" customHeight="1" x14ac:dyDescent="0.3">
      <c r="A43" s="53"/>
      <c r="B43" s="12" t="s">
        <v>21</v>
      </c>
      <c r="C43" s="21">
        <v>113</v>
      </c>
      <c r="D43" s="21">
        <v>165</v>
      </c>
      <c r="E43" s="21">
        <v>196</v>
      </c>
      <c r="F43" s="21">
        <v>192</v>
      </c>
      <c r="G43" s="21">
        <v>287</v>
      </c>
      <c r="H43" s="21">
        <v>86</v>
      </c>
      <c r="I43" s="21">
        <v>67</v>
      </c>
      <c r="J43" s="51">
        <v>90</v>
      </c>
      <c r="K43" s="51">
        <v>247</v>
      </c>
      <c r="L43" s="51">
        <v>281</v>
      </c>
      <c r="M43" s="51">
        <v>254</v>
      </c>
      <c r="N43" s="51">
        <v>226</v>
      </c>
      <c r="O43" s="36"/>
      <c r="P43" s="34"/>
    </row>
    <row r="47" spans="1:21" x14ac:dyDescent="0.3">
      <c r="C47" s="41"/>
      <c r="D47" s="41"/>
    </row>
  </sheetData>
  <mergeCells count="28">
    <mergeCell ref="A1:B1"/>
    <mergeCell ref="O1:P1"/>
    <mergeCell ref="A2:B2"/>
    <mergeCell ref="A3:A5"/>
    <mergeCell ref="O3:O5"/>
    <mergeCell ref="P3:P5"/>
    <mergeCell ref="C1:N1"/>
    <mergeCell ref="A6:A8"/>
    <mergeCell ref="O6:O8"/>
    <mergeCell ref="P6:P8"/>
    <mergeCell ref="A9:A11"/>
    <mergeCell ref="O9:O11"/>
    <mergeCell ref="P9:P11"/>
    <mergeCell ref="P18:P20"/>
    <mergeCell ref="A23:A33"/>
    <mergeCell ref="A34:A35"/>
    <mergeCell ref="A36:A37"/>
    <mergeCell ref="A12:A14"/>
    <mergeCell ref="O12:O14"/>
    <mergeCell ref="P12:P14"/>
    <mergeCell ref="A15:A17"/>
    <mergeCell ref="O15:O17"/>
    <mergeCell ref="P15:P17"/>
    <mergeCell ref="A38:A39"/>
    <mergeCell ref="A40:A41"/>
    <mergeCell ref="A42:A43"/>
    <mergeCell ref="A18:A20"/>
    <mergeCell ref="O18:O20"/>
  </mergeCells>
  <pageMargins left="0.511811024" right="0.511811024" top="0.78740157499999996" bottom="0.78740157499999996" header="0.31496062000000002" footer="0.31496062000000002"/>
  <pageSetup paperSize="9" scale="38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597B49-2A6C-48F9-A884-CD5AB24CD398}">
  <sheetPr>
    <pageSetUpPr fitToPage="1"/>
  </sheetPr>
  <dimension ref="A1:AA17"/>
  <sheetViews>
    <sheetView showGridLines="0" tabSelected="1" zoomScale="90" zoomScaleNormal="90" workbookViewId="0">
      <pane xSplit="1" ySplit="2" topLeftCell="B3" activePane="bottomRight" state="frozen"/>
      <selection pane="topRight" activeCell="B1" sqref="B1"/>
      <selection pane="bottomLeft" activeCell="A3" sqref="A3"/>
      <selection pane="bottomRight" sqref="A1:AA14"/>
    </sheetView>
  </sheetViews>
  <sheetFormatPr defaultColWidth="8.69921875" defaultRowHeight="13.8" x14ac:dyDescent="0.3"/>
  <cols>
    <col min="1" max="1" width="18.59765625" style="22" bestFit="1" customWidth="1"/>
    <col min="2" max="25" width="10.69921875" style="22" customWidth="1"/>
    <col min="26" max="26" width="8.69921875" style="22"/>
    <col min="27" max="27" width="18.59765625" style="22" bestFit="1" customWidth="1"/>
    <col min="28" max="16384" width="8.69921875" style="22"/>
  </cols>
  <sheetData>
    <row r="1" spans="1:27" ht="30" customHeight="1" x14ac:dyDescent="0.3">
      <c r="A1" s="74" t="s">
        <v>37</v>
      </c>
      <c r="B1" s="76" t="s">
        <v>38</v>
      </c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  <c r="O1" s="76"/>
      <c r="P1" s="76"/>
      <c r="Q1" s="76"/>
      <c r="R1" s="76"/>
      <c r="S1" s="76"/>
      <c r="T1" s="76"/>
      <c r="U1" s="76"/>
      <c r="V1" s="76"/>
      <c r="W1" s="76"/>
      <c r="X1" s="76"/>
      <c r="Y1" s="76"/>
      <c r="AA1" s="33" t="s">
        <v>48</v>
      </c>
    </row>
    <row r="2" spans="1:27" ht="30" customHeight="1" x14ac:dyDescent="0.3">
      <c r="A2" s="75"/>
      <c r="B2" s="24" t="s">
        <v>30</v>
      </c>
      <c r="C2" s="23" t="s">
        <v>36</v>
      </c>
      <c r="D2" s="12" t="s">
        <v>30</v>
      </c>
      <c r="E2" s="12" t="s">
        <v>36</v>
      </c>
      <c r="F2" s="24" t="s">
        <v>31</v>
      </c>
      <c r="G2" s="23" t="s">
        <v>36</v>
      </c>
      <c r="H2" s="12" t="s">
        <v>31</v>
      </c>
      <c r="I2" s="12" t="s">
        <v>36</v>
      </c>
      <c r="J2" s="24" t="s">
        <v>32</v>
      </c>
      <c r="K2" s="23" t="s">
        <v>36</v>
      </c>
      <c r="L2" s="12" t="s">
        <v>32</v>
      </c>
      <c r="M2" s="12" t="s">
        <v>36</v>
      </c>
      <c r="N2" s="24" t="s">
        <v>33</v>
      </c>
      <c r="O2" s="23" t="s">
        <v>36</v>
      </c>
      <c r="P2" s="12" t="s">
        <v>33</v>
      </c>
      <c r="Q2" s="12" t="s">
        <v>36</v>
      </c>
      <c r="R2" s="24" t="s">
        <v>34</v>
      </c>
      <c r="S2" s="23" t="s">
        <v>36</v>
      </c>
      <c r="T2" s="12" t="s">
        <v>34</v>
      </c>
      <c r="U2" s="12" t="s">
        <v>36</v>
      </c>
      <c r="V2" s="24" t="s">
        <v>35</v>
      </c>
      <c r="W2" s="23" t="s">
        <v>36</v>
      </c>
      <c r="X2" s="12" t="s">
        <v>35</v>
      </c>
      <c r="Y2" s="12" t="s">
        <v>36</v>
      </c>
      <c r="AA2" s="35" t="s">
        <v>39</v>
      </c>
    </row>
    <row r="3" spans="1:27" ht="25.05" customHeight="1" x14ac:dyDescent="0.3">
      <c r="A3" s="25">
        <v>45809</v>
      </c>
      <c r="B3" s="45">
        <v>1.0009999999999999</v>
      </c>
      <c r="C3" s="46">
        <v>5</v>
      </c>
      <c r="D3" s="47">
        <v>0.3</v>
      </c>
      <c r="E3" s="48">
        <v>7.5</v>
      </c>
      <c r="F3" s="49">
        <v>0</v>
      </c>
      <c r="G3" s="46">
        <v>10</v>
      </c>
      <c r="H3" s="47">
        <v>0</v>
      </c>
      <c r="I3" s="48">
        <v>10</v>
      </c>
      <c r="J3" s="50">
        <v>100</v>
      </c>
      <c r="K3" s="46">
        <v>10</v>
      </c>
      <c r="L3" s="47">
        <v>100</v>
      </c>
      <c r="M3" s="48">
        <v>10</v>
      </c>
      <c r="N3" s="50">
        <v>0</v>
      </c>
      <c r="O3" s="46">
        <v>10</v>
      </c>
      <c r="P3" s="47">
        <v>0</v>
      </c>
      <c r="Q3" s="48">
        <v>10</v>
      </c>
      <c r="R3" s="50">
        <v>0</v>
      </c>
      <c r="S3" s="46"/>
      <c r="T3" s="47">
        <v>0</v>
      </c>
      <c r="U3" s="48">
        <v>10</v>
      </c>
      <c r="V3" s="49">
        <v>73.856209150326805</v>
      </c>
      <c r="W3" s="46">
        <v>0</v>
      </c>
      <c r="X3" s="47">
        <v>96</v>
      </c>
      <c r="Y3" s="48">
        <v>7.5</v>
      </c>
    </row>
    <row r="4" spans="1:27" ht="25.05" customHeight="1" x14ac:dyDescent="0.3">
      <c r="A4" s="25">
        <v>45839</v>
      </c>
      <c r="B4" s="45">
        <v>1.1719999999999999</v>
      </c>
      <c r="C4" s="46">
        <v>5</v>
      </c>
      <c r="D4" s="47">
        <v>0.36</v>
      </c>
      <c r="E4" s="48">
        <v>7.5</v>
      </c>
      <c r="F4" s="49">
        <v>0</v>
      </c>
      <c r="G4" s="46">
        <v>10</v>
      </c>
      <c r="H4" s="47">
        <v>0</v>
      </c>
      <c r="I4" s="48">
        <v>10</v>
      </c>
      <c r="J4" s="50">
        <v>100</v>
      </c>
      <c r="K4" s="46">
        <v>10</v>
      </c>
      <c r="L4" s="47">
        <v>100</v>
      </c>
      <c r="M4" s="48">
        <v>10</v>
      </c>
      <c r="N4" s="50">
        <v>0</v>
      </c>
      <c r="O4" s="46">
        <v>10</v>
      </c>
      <c r="P4" s="47">
        <v>0</v>
      </c>
      <c r="Q4" s="48">
        <v>10</v>
      </c>
      <c r="R4" s="50">
        <v>0</v>
      </c>
      <c r="S4" s="46"/>
      <c r="T4" s="47">
        <v>0</v>
      </c>
      <c r="U4" s="48">
        <v>10</v>
      </c>
      <c r="V4" s="49">
        <v>69.915254237288138</v>
      </c>
      <c r="W4" s="46">
        <v>0</v>
      </c>
      <c r="X4" s="47">
        <v>96</v>
      </c>
      <c r="Y4" s="48">
        <v>7.5</v>
      </c>
    </row>
    <row r="5" spans="1:27" ht="25.05" customHeight="1" x14ac:dyDescent="0.3">
      <c r="A5" s="25">
        <v>45870</v>
      </c>
      <c r="B5" s="45">
        <v>0</v>
      </c>
      <c r="C5" s="46">
        <v>10</v>
      </c>
      <c r="D5" s="47">
        <v>0</v>
      </c>
      <c r="E5" s="48">
        <v>10</v>
      </c>
      <c r="F5" s="49">
        <v>0</v>
      </c>
      <c r="G5" s="46">
        <v>10</v>
      </c>
      <c r="H5" s="47">
        <v>0</v>
      </c>
      <c r="I5" s="48">
        <v>10</v>
      </c>
      <c r="J5" s="50">
        <v>100</v>
      </c>
      <c r="K5" s="46">
        <v>10</v>
      </c>
      <c r="L5" s="47">
        <v>100</v>
      </c>
      <c r="M5" s="48">
        <v>10</v>
      </c>
      <c r="N5" s="50">
        <v>0</v>
      </c>
      <c r="O5" s="46">
        <v>10</v>
      </c>
      <c r="P5" s="47">
        <v>0</v>
      </c>
      <c r="Q5" s="48">
        <v>10</v>
      </c>
      <c r="R5" s="50">
        <v>0</v>
      </c>
      <c r="S5" s="46"/>
      <c r="T5" s="47">
        <v>0</v>
      </c>
      <c r="U5" s="48">
        <v>10</v>
      </c>
      <c r="V5" s="49">
        <v>68.771929824561411</v>
      </c>
      <c r="W5" s="46">
        <v>0</v>
      </c>
      <c r="X5" s="47">
        <v>99</v>
      </c>
      <c r="Y5" s="48">
        <v>7.5</v>
      </c>
    </row>
    <row r="6" spans="1:27" ht="25.05" customHeight="1" x14ac:dyDescent="0.3">
      <c r="A6" s="25">
        <v>45901</v>
      </c>
      <c r="B6" s="45">
        <v>0</v>
      </c>
      <c r="C6" s="46">
        <v>10</v>
      </c>
      <c r="D6" s="47">
        <v>0</v>
      </c>
      <c r="E6" s="48">
        <v>10</v>
      </c>
      <c r="F6" s="45">
        <v>16.667000000000002</v>
      </c>
      <c r="G6" s="46">
        <v>7.5</v>
      </c>
      <c r="H6" s="47">
        <v>0</v>
      </c>
      <c r="I6" s="48">
        <v>10</v>
      </c>
      <c r="J6" s="50">
        <v>66.667000000000002</v>
      </c>
      <c r="K6" s="46">
        <v>0</v>
      </c>
      <c r="L6" s="47">
        <v>100</v>
      </c>
      <c r="M6" s="48">
        <v>10</v>
      </c>
      <c r="N6" s="50">
        <v>0</v>
      </c>
      <c r="O6" s="46">
        <v>10</v>
      </c>
      <c r="P6" s="47">
        <v>0</v>
      </c>
      <c r="Q6" s="48">
        <v>10</v>
      </c>
      <c r="R6" s="50">
        <v>0</v>
      </c>
      <c r="S6" s="46"/>
      <c r="T6" s="47">
        <v>0</v>
      </c>
      <c r="U6" s="48">
        <v>10</v>
      </c>
      <c r="V6" s="49">
        <v>71.641791044776113</v>
      </c>
      <c r="W6" s="46">
        <v>0</v>
      </c>
      <c r="X6" s="47">
        <v>97</v>
      </c>
      <c r="Y6" s="48">
        <v>7.5</v>
      </c>
    </row>
    <row r="7" spans="1:27" ht="25.05" customHeight="1" x14ac:dyDescent="0.3">
      <c r="A7" s="25">
        <v>45931</v>
      </c>
      <c r="B7" s="45">
        <v>0</v>
      </c>
      <c r="C7" s="46">
        <v>10</v>
      </c>
      <c r="D7" s="47">
        <v>0</v>
      </c>
      <c r="E7" s="48">
        <v>10</v>
      </c>
      <c r="F7" s="49">
        <v>0</v>
      </c>
      <c r="G7" s="46">
        <v>10</v>
      </c>
      <c r="H7" s="47">
        <v>0</v>
      </c>
      <c r="I7" s="48">
        <v>10</v>
      </c>
      <c r="J7" s="50">
        <v>100</v>
      </c>
      <c r="K7" s="46">
        <v>10</v>
      </c>
      <c r="L7" s="47">
        <v>100</v>
      </c>
      <c r="M7" s="48">
        <v>10</v>
      </c>
      <c r="N7" s="50">
        <v>0</v>
      </c>
      <c r="O7" s="46">
        <v>10</v>
      </c>
      <c r="P7" s="47">
        <v>0</v>
      </c>
      <c r="Q7" s="48">
        <v>10</v>
      </c>
      <c r="R7" s="50">
        <v>0</v>
      </c>
      <c r="S7" s="46"/>
      <c r="T7" s="47">
        <v>0</v>
      </c>
      <c r="U7" s="48">
        <v>10</v>
      </c>
      <c r="V7" s="49">
        <v>76.533333333333331</v>
      </c>
      <c r="W7" s="46">
        <v>0</v>
      </c>
      <c r="X7" s="47">
        <v>97</v>
      </c>
      <c r="Y7" s="48">
        <v>7.5</v>
      </c>
    </row>
    <row r="8" spans="1:27" ht="25.05" customHeight="1" x14ac:dyDescent="0.3">
      <c r="A8" s="25">
        <v>45962</v>
      </c>
      <c r="B8" s="45">
        <v>0</v>
      </c>
      <c r="C8" s="46">
        <v>10</v>
      </c>
      <c r="D8" s="47">
        <v>0</v>
      </c>
      <c r="E8" s="48">
        <v>10</v>
      </c>
      <c r="F8" s="49">
        <v>0</v>
      </c>
      <c r="G8" s="46">
        <v>10</v>
      </c>
      <c r="H8" s="47">
        <v>0</v>
      </c>
      <c r="I8" s="48">
        <v>10</v>
      </c>
      <c r="J8" s="50">
        <v>87.5</v>
      </c>
      <c r="K8" s="46">
        <v>5</v>
      </c>
      <c r="L8" s="47">
        <v>100</v>
      </c>
      <c r="M8" s="48">
        <v>10</v>
      </c>
      <c r="N8" s="50">
        <v>0</v>
      </c>
      <c r="O8" s="46">
        <v>10</v>
      </c>
      <c r="P8" s="47">
        <v>0</v>
      </c>
      <c r="Q8" s="48">
        <v>10</v>
      </c>
      <c r="R8" s="50">
        <v>0</v>
      </c>
      <c r="S8" s="46"/>
      <c r="T8" s="47">
        <v>0</v>
      </c>
      <c r="U8" s="48">
        <v>10</v>
      </c>
      <c r="V8" s="49">
        <v>53.703703703703709</v>
      </c>
      <c r="W8" s="46">
        <v>0</v>
      </c>
      <c r="X8" s="47">
        <v>100</v>
      </c>
      <c r="Y8" s="48">
        <v>7.5</v>
      </c>
    </row>
    <row r="9" spans="1:27" ht="25.05" customHeight="1" x14ac:dyDescent="0.3">
      <c r="A9" s="25">
        <v>45992</v>
      </c>
      <c r="B9" s="45">
        <v>0</v>
      </c>
      <c r="C9" s="46">
        <v>10</v>
      </c>
      <c r="D9" s="47">
        <v>0</v>
      </c>
      <c r="E9" s="48">
        <v>10</v>
      </c>
      <c r="F9" s="49">
        <v>0</v>
      </c>
      <c r="G9" s="46">
        <v>10</v>
      </c>
      <c r="H9" s="47">
        <v>0</v>
      </c>
      <c r="I9" s="48">
        <v>10</v>
      </c>
      <c r="J9" s="50">
        <v>87.5</v>
      </c>
      <c r="K9" s="46">
        <v>5</v>
      </c>
      <c r="L9" s="47">
        <v>87.5</v>
      </c>
      <c r="M9" s="48">
        <v>7.5</v>
      </c>
      <c r="N9" s="50">
        <v>0</v>
      </c>
      <c r="O9" s="46">
        <v>10</v>
      </c>
      <c r="P9" s="47">
        <v>0</v>
      </c>
      <c r="Q9" s="48">
        <v>10</v>
      </c>
      <c r="R9" s="50">
        <v>0</v>
      </c>
      <c r="S9" s="46"/>
      <c r="T9" s="47">
        <v>0</v>
      </c>
      <c r="U9" s="48">
        <v>10</v>
      </c>
      <c r="V9" s="49">
        <v>48.9051094890511</v>
      </c>
      <c r="W9" s="46">
        <v>0</v>
      </c>
      <c r="X9" s="47">
        <v>100</v>
      </c>
      <c r="Y9" s="48">
        <v>10</v>
      </c>
    </row>
    <row r="10" spans="1:27" ht="25.05" customHeight="1" x14ac:dyDescent="0.3">
      <c r="A10" s="25">
        <v>46023</v>
      </c>
      <c r="B10" s="45">
        <v>0</v>
      </c>
      <c r="C10" s="46">
        <v>10</v>
      </c>
      <c r="D10" s="47">
        <v>0</v>
      </c>
      <c r="E10" s="48">
        <v>10</v>
      </c>
      <c r="F10" s="49">
        <v>0</v>
      </c>
      <c r="G10" s="46">
        <v>10</v>
      </c>
      <c r="H10" s="47">
        <v>0</v>
      </c>
      <c r="I10" s="48">
        <v>10</v>
      </c>
      <c r="J10" s="50">
        <v>87.5</v>
      </c>
      <c r="K10" s="46">
        <v>5</v>
      </c>
      <c r="L10" s="47">
        <v>100</v>
      </c>
      <c r="M10" s="48">
        <v>10</v>
      </c>
      <c r="N10" s="50">
        <v>0</v>
      </c>
      <c r="O10" s="46">
        <v>10</v>
      </c>
      <c r="P10" s="47">
        <v>0</v>
      </c>
      <c r="Q10" s="48">
        <v>10</v>
      </c>
      <c r="R10" s="50">
        <v>0</v>
      </c>
      <c r="S10" s="46"/>
      <c r="T10" s="47">
        <v>0</v>
      </c>
      <c r="U10" s="48">
        <v>10</v>
      </c>
      <c r="V10" s="49">
        <v>44.554455445544555</v>
      </c>
      <c r="W10" s="46">
        <v>0</v>
      </c>
      <c r="X10" s="47">
        <v>81</v>
      </c>
      <c r="Y10" s="48">
        <v>7.5</v>
      </c>
    </row>
    <row r="11" spans="1:27" ht="25.05" customHeight="1" x14ac:dyDescent="0.3">
      <c r="A11" s="25">
        <v>46054</v>
      </c>
      <c r="B11" s="45">
        <v>0</v>
      </c>
      <c r="C11" s="46">
        <v>10</v>
      </c>
      <c r="D11" s="47">
        <v>0</v>
      </c>
      <c r="E11" s="48">
        <v>10</v>
      </c>
      <c r="F11" s="49">
        <v>0</v>
      </c>
      <c r="G11" s="46">
        <v>10</v>
      </c>
      <c r="H11" s="47">
        <v>0</v>
      </c>
      <c r="I11" s="48">
        <v>10</v>
      </c>
      <c r="J11" s="50">
        <v>100</v>
      </c>
      <c r="K11" s="46">
        <v>10</v>
      </c>
      <c r="L11" s="47">
        <v>100</v>
      </c>
      <c r="M11" s="48">
        <v>10</v>
      </c>
      <c r="N11" s="50">
        <v>0</v>
      </c>
      <c r="O11" s="46">
        <v>10</v>
      </c>
      <c r="P11" s="47">
        <v>0</v>
      </c>
      <c r="Q11" s="48">
        <v>10</v>
      </c>
      <c r="R11" s="50">
        <v>0</v>
      </c>
      <c r="S11" s="46"/>
      <c r="T11" s="47">
        <v>0</v>
      </c>
      <c r="U11" s="48">
        <v>10</v>
      </c>
      <c r="V11" s="49">
        <v>84.013605442176882</v>
      </c>
      <c r="W11" s="46">
        <v>2.5</v>
      </c>
      <c r="X11" s="47">
        <v>83</v>
      </c>
      <c r="Y11" s="48">
        <v>7.5</v>
      </c>
    </row>
    <row r="12" spans="1:27" ht="25.05" customHeight="1" x14ac:dyDescent="0.3">
      <c r="A12" s="25">
        <v>46082</v>
      </c>
      <c r="B12" s="45">
        <v>0</v>
      </c>
      <c r="C12" s="46">
        <v>10</v>
      </c>
      <c r="D12" s="47">
        <v>0</v>
      </c>
      <c r="E12" s="48">
        <v>10</v>
      </c>
      <c r="F12" s="49">
        <v>0</v>
      </c>
      <c r="G12" s="46">
        <v>10</v>
      </c>
      <c r="H12" s="47">
        <v>0</v>
      </c>
      <c r="I12" s="48">
        <v>10</v>
      </c>
      <c r="J12" s="50">
        <v>100</v>
      </c>
      <c r="K12" s="46">
        <v>10</v>
      </c>
      <c r="L12" s="47">
        <v>100</v>
      </c>
      <c r="M12" s="48">
        <v>10</v>
      </c>
      <c r="N12" s="50">
        <v>0</v>
      </c>
      <c r="O12" s="46">
        <v>10</v>
      </c>
      <c r="P12" s="47">
        <v>0</v>
      </c>
      <c r="Q12" s="48">
        <v>10</v>
      </c>
      <c r="R12" s="50">
        <v>0</v>
      </c>
      <c r="S12" s="46"/>
      <c r="T12" s="47">
        <v>0</v>
      </c>
      <c r="U12" s="48">
        <v>10</v>
      </c>
      <c r="V12" s="49">
        <v>80.747126436781613</v>
      </c>
      <c r="W12" s="46">
        <v>2.5</v>
      </c>
      <c r="X12" s="47">
        <v>96</v>
      </c>
      <c r="Y12" s="48">
        <v>7.5</v>
      </c>
    </row>
    <row r="13" spans="1:27" ht="25.05" customHeight="1" x14ac:dyDescent="0.3">
      <c r="A13" s="25">
        <v>46113</v>
      </c>
      <c r="B13" s="45">
        <v>0</v>
      </c>
      <c r="C13" s="46">
        <v>10</v>
      </c>
      <c r="D13" s="47">
        <v>0</v>
      </c>
      <c r="E13" s="48">
        <v>10</v>
      </c>
      <c r="F13" s="49">
        <v>20</v>
      </c>
      <c r="G13" s="46">
        <v>7.5</v>
      </c>
      <c r="H13" s="47">
        <v>0</v>
      </c>
      <c r="I13" s="48">
        <v>10</v>
      </c>
      <c r="J13" s="50">
        <v>75</v>
      </c>
      <c r="K13" s="46">
        <v>2.5</v>
      </c>
      <c r="L13" s="47">
        <v>75</v>
      </c>
      <c r="M13" s="48">
        <v>7.5</v>
      </c>
      <c r="N13" s="50">
        <v>0</v>
      </c>
      <c r="O13" s="46">
        <v>10</v>
      </c>
      <c r="P13" s="47">
        <v>0</v>
      </c>
      <c r="Q13" s="48">
        <v>10</v>
      </c>
      <c r="R13" s="50">
        <v>0</v>
      </c>
      <c r="S13" s="46"/>
      <c r="T13" s="47">
        <v>0</v>
      </c>
      <c r="U13" s="48">
        <v>10</v>
      </c>
      <c r="V13" s="49">
        <v>71.549295774647888</v>
      </c>
      <c r="W13" s="46">
        <v>0</v>
      </c>
      <c r="X13" s="47">
        <v>95</v>
      </c>
      <c r="Y13" s="48">
        <v>7.5</v>
      </c>
    </row>
    <row r="14" spans="1:27" ht="25.05" customHeight="1" x14ac:dyDescent="0.3">
      <c r="A14" s="25">
        <v>46143</v>
      </c>
      <c r="B14" s="30">
        <v>0</v>
      </c>
      <c r="C14" s="26">
        <v>10</v>
      </c>
      <c r="D14" s="27">
        <v>0</v>
      </c>
      <c r="E14" s="28">
        <v>10</v>
      </c>
      <c r="F14" s="29">
        <v>0</v>
      </c>
      <c r="G14" s="26">
        <v>10</v>
      </c>
      <c r="H14" s="27">
        <v>0</v>
      </c>
      <c r="I14" s="28">
        <v>10</v>
      </c>
      <c r="J14" s="40">
        <v>100</v>
      </c>
      <c r="K14" s="26">
        <v>10</v>
      </c>
      <c r="L14" s="27">
        <v>100</v>
      </c>
      <c r="M14" s="28">
        <v>10</v>
      </c>
      <c r="N14" s="40">
        <v>0</v>
      </c>
      <c r="O14" s="26">
        <v>10</v>
      </c>
      <c r="P14" s="27">
        <v>0</v>
      </c>
      <c r="Q14" s="28">
        <v>10</v>
      </c>
      <c r="R14" s="40">
        <v>0</v>
      </c>
      <c r="S14" s="26"/>
      <c r="T14" s="27">
        <v>0</v>
      </c>
      <c r="U14" s="28">
        <v>10</v>
      </c>
      <c r="V14" s="29">
        <v>72.435897435897431</v>
      </c>
      <c r="W14" s="26">
        <v>0</v>
      </c>
      <c r="X14" s="27">
        <v>80.400000000000006</v>
      </c>
      <c r="Y14" s="28">
        <v>2.5</v>
      </c>
    </row>
    <row r="15" spans="1:27" ht="25.05" customHeight="1" x14ac:dyDescent="0.3">
      <c r="A15" s="31"/>
      <c r="B15" s="32"/>
      <c r="C15" s="32"/>
      <c r="D15" s="1"/>
      <c r="E15" s="1"/>
      <c r="F15" s="32"/>
      <c r="G15" s="32"/>
      <c r="H15" s="1"/>
      <c r="I15" s="1"/>
      <c r="J15" s="32"/>
      <c r="K15" s="32"/>
      <c r="L15" s="1"/>
      <c r="M15" s="1"/>
      <c r="N15" s="32"/>
      <c r="O15" s="32"/>
      <c r="P15" s="1"/>
      <c r="Q15" s="1"/>
      <c r="R15" s="32"/>
      <c r="S15" s="32"/>
      <c r="T15" s="1"/>
      <c r="U15" s="1"/>
      <c r="V15" s="32"/>
      <c r="W15" s="32"/>
      <c r="X15" s="1"/>
      <c r="Y15" s="1"/>
    </row>
    <row r="16" spans="1:27" x14ac:dyDescent="0.3">
      <c r="V16" s="32"/>
    </row>
    <row r="17" spans="22:22" x14ac:dyDescent="0.3">
      <c r="V17" s="32"/>
    </row>
  </sheetData>
  <mergeCells count="2">
    <mergeCell ref="A1:A2"/>
    <mergeCell ref="B1:Y1"/>
  </mergeCells>
  <pageMargins left="0.25" right="0.25" top="0.75" bottom="0.75" header="0.3" footer="0.3"/>
  <pageSetup paperSize="9" scale="4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2</vt:i4>
      </vt:variant>
      <vt:variant>
        <vt:lpstr>Intervalos Nomeados</vt:lpstr>
      </vt:variant>
      <vt:variant>
        <vt:i4>1</vt:i4>
      </vt:variant>
    </vt:vector>
  </HeadingPairs>
  <TitlesOfParts>
    <vt:vector size="3" baseType="lpstr">
      <vt:lpstr>NAAae</vt:lpstr>
      <vt:lpstr>Comparativo Indicadores</vt:lpstr>
      <vt:lpstr>'Comparativo Indicadores'!Area_de_impressao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LUCAS ALVES</dc:creator>
  <cp:lastModifiedBy>Administrador</cp:lastModifiedBy>
  <cp:lastPrinted>2026-06-15T17:20:37Z</cp:lastPrinted>
  <dcterms:created xsi:type="dcterms:W3CDTF">2025-03-27T14:57:19Z</dcterms:created>
  <dcterms:modified xsi:type="dcterms:W3CDTF">2026-06-15T17:22:20Z</dcterms:modified>
</cp:coreProperties>
</file>