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CESSOS\2025\ARARICÁ\REAJUSTE TARIFÁRIO\MATERIAL CSR\"/>
    </mc:Choice>
  </mc:AlternateContent>
  <xr:revisionPtr revIDLastSave="0" documentId="8_{4ED021FB-91AC-4B5F-8BB2-6429C802F411}" xr6:coauthVersionLast="47" xr6:coauthVersionMax="47" xr10:uidLastSave="{00000000-0000-0000-0000-000000000000}"/>
  <bookViews>
    <workbookView xWindow="-108" yWindow="-108" windowWidth="23256" windowHeight="12456" tabRatio="932" xr2:uid="{9F0BB436-97A5-436F-9499-6FA6218E9CDC}"/>
  </bookViews>
  <sheets>
    <sheet name="NAAae" sheetId="1" r:id="rId1"/>
    <sheet name="Comparativo Indicadores" sheetId="7" r:id="rId2"/>
  </sheets>
  <definedNames>
    <definedName name="_xlnm.Print_Area" localSheetId="1">'Comparativo Indicadores'!$A$1:$Y$18</definedName>
    <definedName name="_xlnm.Print_Area" localSheetId="0">NAAae!$A$1:$AB$43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9" i="1" s="1"/>
  <c r="D20" i="1" s="1"/>
  <c r="E18" i="1"/>
  <c r="E19" i="1" s="1"/>
  <c r="E20" i="1" s="1"/>
  <c r="F18" i="1"/>
  <c r="G18" i="1"/>
  <c r="H18" i="1"/>
  <c r="I18" i="1"/>
  <c r="J18" i="1"/>
  <c r="J19" i="1" s="1"/>
  <c r="J20" i="1" s="1"/>
  <c r="K18" i="1"/>
  <c r="K19" i="1" s="1"/>
  <c r="K20" i="1" s="1"/>
  <c r="L18" i="1"/>
  <c r="L19" i="1" s="1"/>
  <c r="L20" i="1" s="1"/>
  <c r="M18" i="1"/>
  <c r="M19" i="1" s="1"/>
  <c r="M20" i="1" s="1"/>
  <c r="N18" i="1"/>
  <c r="O18" i="1"/>
  <c r="F19" i="1"/>
  <c r="G19" i="1"/>
  <c r="G20" i="1" s="1"/>
  <c r="H19" i="1"/>
  <c r="H20" i="1" s="1"/>
  <c r="I19" i="1"/>
  <c r="I20" i="1" s="1"/>
  <c r="N19" i="1"/>
  <c r="N20" i="1" s="1"/>
  <c r="O19" i="1"/>
  <c r="O20" i="1" s="1"/>
  <c r="F20" i="1"/>
  <c r="D15" i="1"/>
  <c r="D16" i="1" s="1"/>
  <c r="D17" i="1" s="1"/>
  <c r="E15" i="1"/>
  <c r="E16" i="1" s="1"/>
  <c r="E17" i="1" s="1"/>
  <c r="F15" i="1"/>
  <c r="G15" i="1"/>
  <c r="H15" i="1"/>
  <c r="I15" i="1"/>
  <c r="J15" i="1"/>
  <c r="J16" i="1" s="1"/>
  <c r="J17" i="1" s="1"/>
  <c r="K15" i="1"/>
  <c r="K16" i="1" s="1"/>
  <c r="K17" i="1" s="1"/>
  <c r="L15" i="1"/>
  <c r="L16" i="1" s="1"/>
  <c r="L17" i="1" s="1"/>
  <c r="M15" i="1"/>
  <c r="M16" i="1" s="1"/>
  <c r="M17" i="1" s="1"/>
  <c r="N15" i="1"/>
  <c r="O15" i="1"/>
  <c r="F16" i="1"/>
  <c r="F17" i="1" s="1"/>
  <c r="G16" i="1"/>
  <c r="G17" i="1" s="1"/>
  <c r="H16" i="1"/>
  <c r="H17" i="1" s="1"/>
  <c r="I16" i="1"/>
  <c r="I17" i="1" s="1"/>
  <c r="N16" i="1"/>
  <c r="N17" i="1" s="1"/>
  <c r="O16" i="1"/>
  <c r="O17" i="1" s="1"/>
  <c r="D12" i="1"/>
  <c r="E12" i="1"/>
  <c r="F12" i="1"/>
  <c r="F13" i="1" s="1"/>
  <c r="F14" i="1" s="1"/>
  <c r="G12" i="1"/>
  <c r="G13" i="1" s="1"/>
  <c r="G14" i="1" s="1"/>
  <c r="H12" i="1"/>
  <c r="H13" i="1" s="1"/>
  <c r="H14" i="1" s="1"/>
  <c r="I12" i="1"/>
  <c r="I13" i="1" s="1"/>
  <c r="I14" i="1" s="1"/>
  <c r="J12" i="1"/>
  <c r="K12" i="1"/>
  <c r="L12" i="1"/>
  <c r="M12" i="1"/>
  <c r="N12" i="1"/>
  <c r="N13" i="1" s="1"/>
  <c r="N14" i="1" s="1"/>
  <c r="O12" i="1"/>
  <c r="O13" i="1" s="1"/>
  <c r="O14" i="1" s="1"/>
  <c r="D13" i="1"/>
  <c r="D14" i="1" s="1"/>
  <c r="E13" i="1"/>
  <c r="E14" i="1" s="1"/>
  <c r="J13" i="1"/>
  <c r="J14" i="1" s="1"/>
  <c r="K13" i="1"/>
  <c r="K14" i="1" s="1"/>
  <c r="L13" i="1"/>
  <c r="L14" i="1" s="1"/>
  <c r="M13" i="1"/>
  <c r="M14" i="1" s="1"/>
  <c r="D9" i="1"/>
  <c r="D10" i="1" s="1"/>
  <c r="E9" i="1"/>
  <c r="E10" i="1" s="1"/>
  <c r="E11" i="1" s="1"/>
  <c r="F9" i="1"/>
  <c r="G9" i="1"/>
  <c r="H9" i="1"/>
  <c r="I9" i="1"/>
  <c r="J9" i="1"/>
  <c r="J10" i="1" s="1"/>
  <c r="J11" i="1" s="1"/>
  <c r="K9" i="1"/>
  <c r="K10" i="1" s="1"/>
  <c r="K11" i="1" s="1"/>
  <c r="L9" i="1"/>
  <c r="L10" i="1" s="1"/>
  <c r="L11" i="1" s="1"/>
  <c r="M9" i="1"/>
  <c r="M10" i="1" s="1"/>
  <c r="M11" i="1" s="1"/>
  <c r="N9" i="1"/>
  <c r="O9" i="1"/>
  <c r="F10" i="1"/>
  <c r="F11" i="1" s="1"/>
  <c r="G10" i="1"/>
  <c r="G11" i="1" s="1"/>
  <c r="H10" i="1"/>
  <c r="H11" i="1" s="1"/>
  <c r="I10" i="1"/>
  <c r="I11" i="1" s="1"/>
  <c r="N10" i="1"/>
  <c r="N11" i="1" s="1"/>
  <c r="O10" i="1"/>
  <c r="O11" i="1" s="1"/>
  <c r="D6" i="1"/>
  <c r="E6" i="1"/>
  <c r="F6" i="1"/>
  <c r="F7" i="1" s="1"/>
  <c r="F8" i="1" s="1"/>
  <c r="G6" i="1"/>
  <c r="G7" i="1" s="1"/>
  <c r="G8" i="1" s="1"/>
  <c r="H6" i="1"/>
  <c r="H7" i="1" s="1"/>
  <c r="H8" i="1" s="1"/>
  <c r="I6" i="1"/>
  <c r="I7" i="1" s="1"/>
  <c r="I8" i="1" s="1"/>
  <c r="J6" i="1"/>
  <c r="K6" i="1"/>
  <c r="L6" i="1"/>
  <c r="L7" i="1" s="1"/>
  <c r="M6" i="1"/>
  <c r="N6" i="1"/>
  <c r="O6" i="1"/>
  <c r="O7" i="1" s="1"/>
  <c r="O8" i="1" s="1"/>
  <c r="D7" i="1"/>
  <c r="D8" i="1" s="1"/>
  <c r="E7" i="1"/>
  <c r="E8" i="1" s="1"/>
  <c r="J7" i="1"/>
  <c r="K7" i="1"/>
  <c r="K8" i="1" s="1"/>
  <c r="M7" i="1"/>
  <c r="M8" i="1" s="1"/>
  <c r="N7" i="1"/>
  <c r="N8" i="1" s="1"/>
  <c r="J8" i="1"/>
  <c r="D3" i="1"/>
  <c r="E3" i="1"/>
  <c r="F3" i="1"/>
  <c r="F4" i="1" s="1"/>
  <c r="F5" i="1" s="1"/>
  <c r="G3" i="1"/>
  <c r="G4" i="1" s="1"/>
  <c r="G5" i="1" s="1"/>
  <c r="H3" i="1"/>
  <c r="H4" i="1" s="1"/>
  <c r="H5" i="1" s="1"/>
  <c r="I3" i="1"/>
  <c r="I4" i="1" s="1"/>
  <c r="I5" i="1" s="1"/>
  <c r="J3" i="1"/>
  <c r="K3" i="1"/>
  <c r="L3" i="1"/>
  <c r="M3" i="1"/>
  <c r="N3" i="1"/>
  <c r="N4" i="1" s="1"/>
  <c r="N5" i="1" s="1"/>
  <c r="O3" i="1"/>
  <c r="O4" i="1" s="1"/>
  <c r="O5" i="1" s="1"/>
  <c r="D4" i="1"/>
  <c r="D5" i="1" s="1"/>
  <c r="E4" i="1"/>
  <c r="E5" i="1" s="1"/>
  <c r="J4" i="1"/>
  <c r="J5" i="1" s="1"/>
  <c r="K4" i="1"/>
  <c r="L4" i="1"/>
  <c r="L5" i="1" s="1"/>
  <c r="M4" i="1"/>
  <c r="M5" i="1" s="1"/>
  <c r="C6" i="1"/>
  <c r="C9" i="1"/>
  <c r="D11" i="1" l="1"/>
  <c r="K5" i="1"/>
  <c r="L8" i="1"/>
  <c r="C18" i="1" l="1"/>
  <c r="C15" i="1"/>
  <c r="C12" i="1"/>
  <c r="C3" i="1"/>
  <c r="C10" i="1" l="1"/>
  <c r="P9" i="1" s="1"/>
  <c r="C19" i="1"/>
  <c r="C4" i="1"/>
  <c r="P3" i="1" s="1"/>
  <c r="Q3" i="1" s="1"/>
  <c r="P18" i="1" l="1"/>
  <c r="Q18" i="1" s="1"/>
  <c r="C16" i="1"/>
  <c r="C13" i="1"/>
  <c r="C5" i="1"/>
  <c r="Q9" i="1"/>
  <c r="C7" i="1" l="1"/>
  <c r="C20" i="1"/>
  <c r="C14" i="1"/>
  <c r="P6" i="1" l="1"/>
  <c r="Q6" i="1" s="1"/>
  <c r="P12" i="1"/>
  <c r="Q12" i="1" s="1"/>
  <c r="P15" i="1"/>
  <c r="Q15" i="1" s="1"/>
  <c r="C8" i="1"/>
  <c r="C17" i="1"/>
  <c r="C11" i="1"/>
  <c r="Q21" i="1" l="1"/>
</calcChain>
</file>

<file path=xl/sharedStrings.xml><?xml version="1.0" encoding="utf-8"?>
<sst xmlns="http://schemas.openxmlformats.org/spreadsheetml/2006/main" count="87" uniqueCount="49">
  <si>
    <t>INDICADORES DE QUALIDADE E DESEMPENHO DE ABASTECIMENTO DE ÁGUA E DE ESGOTAMENTO SANITÁRIO</t>
  </si>
  <si>
    <t>Resultado Indicador</t>
  </si>
  <si>
    <t>Nota Indicador</t>
  </si>
  <si>
    <t>Classificação</t>
  </si>
  <si>
    <t>Proporcional de acordo com a formula</t>
  </si>
  <si>
    <t>INDICADORES CONTRATO Nº040</t>
  </si>
  <si>
    <t>IAQ</t>
  </si>
  <si>
    <t>IEPA</t>
  </si>
  <si>
    <t>IDF</t>
  </si>
  <si>
    <t>IDE</t>
  </si>
  <si>
    <t>IDC</t>
  </si>
  <si>
    <t>N</t>
  </si>
  <si>
    <t>QA</t>
  </si>
  <si>
    <t>Qc</t>
  </si>
  <si>
    <t>Qcfp</t>
  </si>
  <si>
    <t>AETE</t>
  </si>
  <si>
    <t>APLO</t>
  </si>
  <si>
    <t>DM</t>
  </si>
  <si>
    <t>NDE</t>
  </si>
  <si>
    <t>ER</t>
  </si>
  <si>
    <t>DC</t>
  </si>
  <si>
    <t>SRPE</t>
  </si>
  <si>
    <t>IEP</t>
  </si>
  <si>
    <t>EP1</t>
  </si>
  <si>
    <t>T1</t>
  </si>
  <si>
    <t>EP2</t>
  </si>
  <si>
    <t>T2</t>
  </si>
  <si>
    <t>EP3</t>
  </si>
  <si>
    <t>T3</t>
  </si>
  <si>
    <t>Indicador</t>
  </si>
  <si>
    <t>IEP (%)</t>
  </si>
  <si>
    <t>IAQ (%)</t>
  </si>
  <si>
    <t>IDF (%)</t>
  </si>
  <si>
    <t>IDE (%)</t>
  </si>
  <si>
    <t>IDC (%)</t>
  </si>
  <si>
    <t>IEPA (%)</t>
  </si>
  <si>
    <t>Nota</t>
  </si>
  <si>
    <t>Período</t>
  </si>
  <si>
    <t>Comparativo de Resultados Verificados com Resultados Informados</t>
  </si>
  <si>
    <t>resultados informados</t>
  </si>
  <si>
    <t>N1</t>
  </si>
  <si>
    <t>N2</t>
  </si>
  <si>
    <t>N3</t>
  </si>
  <si>
    <t xml:space="preserve">NAAae = </t>
  </si>
  <si>
    <t>resultados calculados</t>
  </si>
  <si>
    <t>Variáveis Recebidas</t>
  </si>
  <si>
    <t>Somatório Notas Meses</t>
  </si>
  <si>
    <t>NAAae</t>
  </si>
  <si>
    <t>TRS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</si>
</sst>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[$-416]mmmm\-yy;@"/>
    <numFmt numFmtId="165" formatCode="[$-416]mmm\-yy;@"/>
    <numFmt numFmtId="166" formatCode="#,##0.00000"/>
    <numFmt numFmtId="167" formatCode="#,##0.000"/>
    <numFmt numFmtId="168" formatCode="#,##0.0"/>
    <numFmt numFmtId="169" formatCode="0.0000"/>
    <numFmt numFmtId="170" formatCode="0.0"/>
    <numFmt numFmtId="171" formatCode="#,##0.000000000"/>
    <numFmt numFmtId="172" formatCode="0.000"/>
    <numFmt numFmtId="173" formatCode="#,##0.0000"/>
  </numFmts>
  <fonts count="8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/>
      <diagonal/>
    </border>
    <border>
      <left style="thin">
        <color theme="7" tint="0.39997558519241921"/>
      </left>
      <right style="thin">
        <color theme="7" tint="0.39997558519241921"/>
      </right>
      <top/>
      <bottom style="thin">
        <color theme="7" tint="0.39997558519241921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/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/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/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39997558519241921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170" fontId="1" fillId="4" borderId="0" xfId="0" applyNumberFormat="1" applyFont="1" applyFill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168" fontId="1" fillId="2" borderId="1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7" fontId="1" fillId="2" borderId="3" xfId="0" applyNumberFormat="1" applyFont="1" applyFill="1" applyBorder="1" applyAlignment="1">
      <alignment horizontal="center" vertical="center"/>
    </xf>
    <xf numFmtId="167" fontId="1" fillId="2" borderId="4" xfId="0" applyNumberFormat="1" applyFont="1" applyFill="1" applyBorder="1" applyAlignment="1">
      <alignment horizontal="center" vertical="center"/>
    </xf>
    <xf numFmtId="167" fontId="1" fillId="4" borderId="2" xfId="0" applyNumberFormat="1" applyFont="1" applyFill="1" applyBorder="1" applyAlignment="1">
      <alignment horizontal="center" vertical="center"/>
    </xf>
    <xf numFmtId="168" fontId="1" fillId="4" borderId="2" xfId="0" applyNumberFormat="1" applyFont="1" applyFill="1" applyBorder="1" applyAlignment="1">
      <alignment horizontal="center" vertical="center"/>
    </xf>
    <xf numFmtId="165" fontId="3" fillId="5" borderId="5" xfId="0" applyNumberFormat="1" applyFont="1" applyFill="1" applyBorder="1" applyAlignment="1">
      <alignment horizontal="center" vertical="center" wrapText="1"/>
    </xf>
    <xf numFmtId="17" fontId="3" fillId="2" borderId="4" xfId="0" applyNumberFormat="1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164" fontId="3" fillId="5" borderId="6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70" fontId="1" fillId="2" borderId="8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/>
    </xf>
    <xf numFmtId="170" fontId="1" fillId="4" borderId="2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69" fontId="1" fillId="2" borderId="9" xfId="0" applyNumberFormat="1" applyFont="1" applyFill="1" applyBorder="1" applyAlignment="1">
      <alignment horizontal="center" vertical="center"/>
    </xf>
    <xf numFmtId="171" fontId="7" fillId="3" borderId="0" xfId="0" applyNumberFormat="1" applyFont="1" applyFill="1" applyAlignment="1">
      <alignment horizontal="center" vertical="center"/>
    </xf>
    <xf numFmtId="172" fontId="1" fillId="2" borderId="9" xfId="0" applyNumberFormat="1" applyFont="1" applyFill="1" applyBorder="1" applyAlignment="1">
      <alignment horizontal="center" vertical="center"/>
    </xf>
    <xf numFmtId="173" fontId="1" fillId="2" borderId="4" xfId="0" applyNumberFormat="1" applyFont="1" applyFill="1" applyBorder="1" applyAlignment="1">
      <alignment horizontal="center" vertical="center"/>
    </xf>
    <xf numFmtId="171" fontId="4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171" fontId="4" fillId="2" borderId="4" xfId="0" applyNumberFormat="1" applyFont="1" applyFill="1" applyBorder="1" applyAlignment="1">
      <alignment horizontal="center" vertical="center"/>
    </xf>
    <xf numFmtId="171" fontId="4" fillId="2" borderId="1" xfId="0" applyNumberFormat="1" applyFont="1" applyFill="1" applyBorder="1" applyAlignment="1">
      <alignment horizontal="center" vertical="center"/>
    </xf>
    <xf numFmtId="171" fontId="4" fillId="2" borderId="3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397722</xdr:colOff>
      <xdr:row>0</xdr:row>
      <xdr:rowOff>96629</xdr:rowOff>
    </xdr:from>
    <xdr:to>
      <xdr:col>1</xdr:col>
      <xdr:colOff>1424994</xdr:colOff>
      <xdr:row>0</xdr:row>
      <xdr:rowOff>515755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FCE2179-44AA-467D-A54E-CACB28695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722" y="96629"/>
          <a:ext cx="1741224" cy="419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0DB4C-BBDB-4374-9906-AFDE3DB530BE}">
  <sheetPr>
    <pageSetUpPr fitToPage="1"/>
  </sheetPr>
  <dimension ref="A1:Q43"/>
  <sheetViews>
    <sheetView showGridLines="0" tabSelected="1" zoomScale="90" zoomScaleNormal="90" workbookViewId="0">
      <pane xSplit="2" ySplit="1" topLeftCell="F2" activePane="bottomRight" state="frozen"/>
      <selection pane="topRight" activeCell="C1" sqref="C1"/>
      <selection pane="bottomLeft" activeCell="A5" sqref="A5"/>
      <selection pane="bottomRight" activeCell="O2" sqref="O2"/>
    </sheetView>
  </sheetViews>
  <sheetFormatPr defaultRowHeight="13.2" x14ac:dyDescent="0.3"/>
  <cols>
    <col min="1" max="1" width="9.5" style="3" bestFit="1" customWidth="1"/>
    <col min="2" max="2" width="25.19921875" style="3" customWidth="1"/>
    <col min="3" max="15" width="15.69921875" style="3" customWidth="1"/>
    <col min="16" max="16" width="22" style="3" bestFit="1" customWidth="1"/>
    <col min="17" max="17" width="34.59765625" style="3" customWidth="1"/>
    <col min="18" max="16384" width="8.796875" style="3"/>
  </cols>
  <sheetData>
    <row r="1" spans="1:17" ht="45" customHeight="1" x14ac:dyDescent="0.3">
      <c r="A1" s="54"/>
      <c r="B1" s="54"/>
      <c r="C1" s="53" t="s">
        <v>0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 t="s">
        <v>47</v>
      </c>
      <c r="Q1" s="53"/>
    </row>
    <row r="2" spans="1:17" ht="30" customHeight="1" x14ac:dyDescent="0.3">
      <c r="A2" s="46" t="s">
        <v>5</v>
      </c>
      <c r="B2" s="46"/>
      <c r="C2" s="26">
        <v>45383</v>
      </c>
      <c r="D2" s="26">
        <v>45413</v>
      </c>
      <c r="E2" s="26">
        <v>45444</v>
      </c>
      <c r="F2" s="26">
        <v>45474</v>
      </c>
      <c r="G2" s="26">
        <v>45505</v>
      </c>
      <c r="H2" s="26">
        <v>45536</v>
      </c>
      <c r="I2" s="26">
        <v>45566</v>
      </c>
      <c r="J2" s="26">
        <v>45597</v>
      </c>
      <c r="K2" s="26">
        <v>45627</v>
      </c>
      <c r="L2" s="26">
        <v>45658</v>
      </c>
      <c r="M2" s="26">
        <v>45689</v>
      </c>
      <c r="N2" s="26">
        <v>45717</v>
      </c>
      <c r="O2" s="26">
        <v>45748</v>
      </c>
      <c r="P2" s="26" t="s">
        <v>46</v>
      </c>
      <c r="Q2" s="26" t="s">
        <v>4</v>
      </c>
    </row>
    <row r="3" spans="1:17" ht="30" customHeight="1" x14ac:dyDescent="0.3">
      <c r="A3" s="47" t="s">
        <v>30</v>
      </c>
      <c r="B3" s="27" t="s">
        <v>1</v>
      </c>
      <c r="C3" s="43">
        <f>(C25*C26+C28*C29+C31*C32)/(C24*24*C23)</f>
        <v>1.3581664703572829E-2</v>
      </c>
      <c r="D3" s="43">
        <f t="shared" ref="D3:O3" si="0">(D25*D26+D28*D29+D31*D32)/(D24*24*D23)</f>
        <v>1.7968831194787545E-2</v>
      </c>
      <c r="E3" s="43">
        <f t="shared" si="0"/>
        <v>1.1726594650205762E-2</v>
      </c>
      <c r="F3" s="43">
        <f t="shared" si="0"/>
        <v>1.3101374570446736E-2</v>
      </c>
      <c r="G3" s="43">
        <f t="shared" si="0"/>
        <v>6.0715609936966997E-3</v>
      </c>
      <c r="H3" s="43">
        <f t="shared" si="0"/>
        <v>6.3544739429695178E-3</v>
      </c>
      <c r="I3" s="43">
        <f t="shared" si="0"/>
        <v>2.3135516143701684E-2</v>
      </c>
      <c r="J3" s="43">
        <f t="shared" si="0"/>
        <v>2.6783230859317816E-2</v>
      </c>
      <c r="K3" s="43">
        <f t="shared" si="0"/>
        <v>1.0725046300135445E-2</v>
      </c>
      <c r="L3" s="43">
        <f t="shared" si="0"/>
        <v>1.2936827956989248E-2</v>
      </c>
      <c r="M3" s="43">
        <f t="shared" si="0"/>
        <v>1.7777753160817675E-2</v>
      </c>
      <c r="N3" s="43">
        <f t="shared" si="0"/>
        <v>4.9587475485223511E-3</v>
      </c>
      <c r="O3" s="43">
        <f t="shared" si="0"/>
        <v>1.2321244855967079E-2</v>
      </c>
      <c r="P3" s="55">
        <f>SUM(C4:O4)</f>
        <v>97.5</v>
      </c>
      <c r="Q3" s="58">
        <f>0.3*(P3/(20*(COUNT(C3:O3))))</f>
        <v>0.11249999999999999</v>
      </c>
    </row>
    <row r="4" spans="1:17" ht="30" customHeight="1" x14ac:dyDescent="0.3">
      <c r="A4" s="48"/>
      <c r="B4" s="28" t="s">
        <v>2</v>
      </c>
      <c r="C4" s="15">
        <f>IF(C3="","",IF(C3=0,10,IF(C3&lt;=1,7.5,IF(C3&lt;=2,5,IF(C3&lt;=5,2.5,0)))))</f>
        <v>7.5</v>
      </c>
      <c r="D4" s="15">
        <f t="shared" ref="D4:O4" si="1">IF(D3="","",IF(D3=0,10,IF(D3&lt;=1,7.5,IF(D3&lt;=2,5,IF(D3&lt;=5,2.5,0)))))</f>
        <v>7.5</v>
      </c>
      <c r="E4" s="15">
        <f t="shared" si="1"/>
        <v>7.5</v>
      </c>
      <c r="F4" s="15">
        <f t="shared" si="1"/>
        <v>7.5</v>
      </c>
      <c r="G4" s="15">
        <f t="shared" si="1"/>
        <v>7.5</v>
      </c>
      <c r="H4" s="15">
        <f t="shared" si="1"/>
        <v>7.5</v>
      </c>
      <c r="I4" s="15">
        <f t="shared" si="1"/>
        <v>7.5</v>
      </c>
      <c r="J4" s="15">
        <f t="shared" si="1"/>
        <v>7.5</v>
      </c>
      <c r="K4" s="15">
        <f t="shared" si="1"/>
        <v>7.5</v>
      </c>
      <c r="L4" s="15">
        <f t="shared" si="1"/>
        <v>7.5</v>
      </c>
      <c r="M4" s="15">
        <f t="shared" si="1"/>
        <v>7.5</v>
      </c>
      <c r="N4" s="15">
        <f t="shared" si="1"/>
        <v>7.5</v>
      </c>
      <c r="O4" s="15">
        <f t="shared" si="1"/>
        <v>7.5</v>
      </c>
      <c r="P4" s="56"/>
      <c r="Q4" s="59"/>
    </row>
    <row r="5" spans="1:17" ht="30" customHeight="1" x14ac:dyDescent="0.3">
      <c r="A5" s="49"/>
      <c r="B5" s="29" t="s">
        <v>3</v>
      </c>
      <c r="C5" s="22" t="str">
        <f>IF(C4="","",IF(C4=0,"Inaceitável",IF(C4=2.5,"Inadequado",IF(C4=5,"Insuficiente",IF(C4=7.5,"Suficiente","Adequado")))))</f>
        <v>Suficiente</v>
      </c>
      <c r="D5" s="22" t="str">
        <f t="shared" ref="D5:O5" si="2">IF(D4="","",IF(D4=0,"Inaceitável",IF(D4=2.5,"Inadequado",IF(D4=5,"Insuficiente",IF(D4=7.5,"Suficiente","Adequado")))))</f>
        <v>Suficiente</v>
      </c>
      <c r="E5" s="22" t="str">
        <f t="shared" si="2"/>
        <v>Suficiente</v>
      </c>
      <c r="F5" s="22" t="str">
        <f t="shared" si="2"/>
        <v>Suficiente</v>
      </c>
      <c r="G5" s="22" t="str">
        <f t="shared" si="2"/>
        <v>Suficiente</v>
      </c>
      <c r="H5" s="22" t="str">
        <f t="shared" si="2"/>
        <v>Suficiente</v>
      </c>
      <c r="I5" s="22" t="str">
        <f t="shared" si="2"/>
        <v>Suficiente</v>
      </c>
      <c r="J5" s="22" t="str">
        <f t="shared" si="2"/>
        <v>Suficiente</v>
      </c>
      <c r="K5" s="22" t="str">
        <f t="shared" si="2"/>
        <v>Suficiente</v>
      </c>
      <c r="L5" s="22" t="str">
        <f t="shared" si="2"/>
        <v>Suficiente</v>
      </c>
      <c r="M5" s="22" t="str">
        <f t="shared" si="2"/>
        <v>Suficiente</v>
      </c>
      <c r="N5" s="22" t="str">
        <f t="shared" si="2"/>
        <v>Suficiente</v>
      </c>
      <c r="O5" s="22" t="str">
        <f t="shared" si="2"/>
        <v>Suficiente</v>
      </c>
      <c r="P5" s="57"/>
      <c r="Q5" s="60"/>
    </row>
    <row r="6" spans="1:17" ht="30" customHeight="1" x14ac:dyDescent="0.3">
      <c r="A6" s="45" t="s">
        <v>31</v>
      </c>
      <c r="B6" s="19" t="s">
        <v>1</v>
      </c>
      <c r="C6" s="24">
        <f>IF(C34=0,0,C35/C34)</f>
        <v>0</v>
      </c>
      <c r="D6" s="24">
        <f t="shared" ref="D6:O6" si="3">IF(D34=0,0,D35/D34)</f>
        <v>0</v>
      </c>
      <c r="E6" s="24">
        <f t="shared" si="3"/>
        <v>0</v>
      </c>
      <c r="F6" s="24">
        <f t="shared" si="3"/>
        <v>0</v>
      </c>
      <c r="G6" s="24">
        <f t="shared" si="3"/>
        <v>0</v>
      </c>
      <c r="H6" s="24">
        <f t="shared" si="3"/>
        <v>0</v>
      </c>
      <c r="I6" s="24">
        <f t="shared" si="3"/>
        <v>0</v>
      </c>
      <c r="J6" s="24">
        <f t="shared" si="3"/>
        <v>0.14285714285714285</v>
      </c>
      <c r="K6" s="24">
        <f t="shared" si="3"/>
        <v>0</v>
      </c>
      <c r="L6" s="24">
        <f t="shared" si="3"/>
        <v>0</v>
      </c>
      <c r="M6" s="24">
        <f t="shared" si="3"/>
        <v>0</v>
      </c>
      <c r="N6" s="24">
        <f t="shared" si="3"/>
        <v>0</v>
      </c>
      <c r="O6" s="24">
        <f t="shared" si="3"/>
        <v>0</v>
      </c>
      <c r="P6" s="61">
        <f>SUM(C7:O7)</f>
        <v>127.5</v>
      </c>
      <c r="Q6" s="44">
        <f>0.675*(P6/(20*(COUNT(C6:O6))))</f>
        <v>0.33100961538461537</v>
      </c>
    </row>
    <row r="7" spans="1:17" ht="30" customHeight="1" x14ac:dyDescent="0.3">
      <c r="A7" s="45"/>
      <c r="B7" s="19" t="s">
        <v>2</v>
      </c>
      <c r="C7" s="25">
        <f>IF(C6="","",IF(C6=0,10,IF(C6&lt;=25,7.5,IF(C6&lt;=50,5,IF(C6&lt;100,2.5,0)))))</f>
        <v>10</v>
      </c>
      <c r="D7" s="25">
        <f t="shared" ref="D7:O7" si="4">IF(D6="","",IF(D6=0,10,IF(D6&lt;=25,7.5,IF(D6&lt;=50,5,IF(D6&lt;100,2.5,0)))))</f>
        <v>10</v>
      </c>
      <c r="E7" s="25">
        <f t="shared" si="4"/>
        <v>10</v>
      </c>
      <c r="F7" s="25">
        <f t="shared" si="4"/>
        <v>10</v>
      </c>
      <c r="G7" s="25">
        <f t="shared" si="4"/>
        <v>10</v>
      </c>
      <c r="H7" s="25">
        <f t="shared" si="4"/>
        <v>10</v>
      </c>
      <c r="I7" s="25">
        <f t="shared" si="4"/>
        <v>10</v>
      </c>
      <c r="J7" s="25">
        <f t="shared" si="4"/>
        <v>7.5</v>
      </c>
      <c r="K7" s="25">
        <f t="shared" si="4"/>
        <v>10</v>
      </c>
      <c r="L7" s="25">
        <f t="shared" si="4"/>
        <v>10</v>
      </c>
      <c r="M7" s="25">
        <f t="shared" si="4"/>
        <v>10</v>
      </c>
      <c r="N7" s="25">
        <f t="shared" si="4"/>
        <v>10</v>
      </c>
      <c r="O7" s="25">
        <f t="shared" si="4"/>
        <v>10</v>
      </c>
      <c r="P7" s="61"/>
      <c r="Q7" s="44"/>
    </row>
    <row r="8" spans="1:17" ht="30" customHeight="1" x14ac:dyDescent="0.3">
      <c r="A8" s="45"/>
      <c r="B8" s="19" t="s">
        <v>3</v>
      </c>
      <c r="C8" s="24" t="str">
        <f>IF(C7="","",IF(C7=0,"Inaceitável",IF(C7=2.5,"Inadequado",IF(C7=5,"Insuficiente",IF(C7=7.5,"Suficiente","Adequado")))))</f>
        <v>Adequado</v>
      </c>
      <c r="D8" s="24" t="str">
        <f t="shared" ref="D8:O8" si="5">IF(D7="","",IF(D7=0,"Inaceitável",IF(D7=2.5,"Inadequado",IF(D7=5,"Insuficiente",IF(D7=7.5,"Suficiente","Adequado")))))</f>
        <v>Adequado</v>
      </c>
      <c r="E8" s="24" t="str">
        <f t="shared" si="5"/>
        <v>Adequado</v>
      </c>
      <c r="F8" s="24" t="str">
        <f t="shared" si="5"/>
        <v>Adequado</v>
      </c>
      <c r="G8" s="24" t="str">
        <f t="shared" si="5"/>
        <v>Adequado</v>
      </c>
      <c r="H8" s="24" t="str">
        <f t="shared" si="5"/>
        <v>Adequado</v>
      </c>
      <c r="I8" s="24" t="str">
        <f t="shared" si="5"/>
        <v>Adequado</v>
      </c>
      <c r="J8" s="24" t="str">
        <f t="shared" si="5"/>
        <v>Suficiente</v>
      </c>
      <c r="K8" s="24" t="str">
        <f t="shared" si="5"/>
        <v>Adequado</v>
      </c>
      <c r="L8" s="24" t="str">
        <f t="shared" si="5"/>
        <v>Adequado</v>
      </c>
      <c r="M8" s="24" t="str">
        <f t="shared" si="5"/>
        <v>Adequado</v>
      </c>
      <c r="N8" s="24" t="str">
        <f t="shared" si="5"/>
        <v>Adequado</v>
      </c>
      <c r="O8" s="24" t="str">
        <f t="shared" si="5"/>
        <v>Adequado</v>
      </c>
      <c r="P8" s="61"/>
      <c r="Q8" s="44"/>
    </row>
    <row r="9" spans="1:17" ht="30" customHeight="1" x14ac:dyDescent="0.3">
      <c r="A9" s="47" t="s">
        <v>32</v>
      </c>
      <c r="B9" s="17" t="s">
        <v>1</v>
      </c>
      <c r="C9" s="23">
        <f>IF(C36=0,0,C37/C36)</f>
        <v>0</v>
      </c>
      <c r="D9" s="23">
        <f t="shared" ref="D9:O9" si="6">IF(D36=0,0,D37/D36)</f>
        <v>0</v>
      </c>
      <c r="E9" s="23">
        <f t="shared" si="6"/>
        <v>0</v>
      </c>
      <c r="F9" s="23">
        <f t="shared" si="6"/>
        <v>0</v>
      </c>
      <c r="G9" s="23">
        <f t="shared" si="6"/>
        <v>0.75</v>
      </c>
      <c r="H9" s="23">
        <f t="shared" si="6"/>
        <v>0</v>
      </c>
      <c r="I9" s="23">
        <f t="shared" si="6"/>
        <v>0.75</v>
      </c>
      <c r="J9" s="23">
        <f t="shared" si="6"/>
        <v>0</v>
      </c>
      <c r="K9" s="23">
        <f t="shared" si="6"/>
        <v>0</v>
      </c>
      <c r="L9" s="23">
        <f t="shared" si="6"/>
        <v>0.8</v>
      </c>
      <c r="M9" s="23">
        <f t="shared" si="6"/>
        <v>0</v>
      </c>
      <c r="N9" s="23">
        <f t="shared" si="6"/>
        <v>0</v>
      </c>
      <c r="O9" s="23">
        <f t="shared" si="6"/>
        <v>1</v>
      </c>
      <c r="P9" s="55">
        <f>SUM(C10:O10)</f>
        <v>0</v>
      </c>
      <c r="Q9" s="58">
        <f>0.3*(P9/(20*(COUNT(C9:O9))))</f>
        <v>0</v>
      </c>
    </row>
    <row r="10" spans="1:17" ht="30" customHeight="1" x14ac:dyDescent="0.3">
      <c r="A10" s="48"/>
      <c r="B10" s="13" t="s">
        <v>2</v>
      </c>
      <c r="C10" s="14">
        <f>IF(C9="","",IF(C9&gt;=95,10,IF(C9&gt;=90,7.5,IF(C9&gt;=80,5,IF(C9&gt;=70,2.5,0)))))</f>
        <v>0</v>
      </c>
      <c r="D10" s="14">
        <f t="shared" ref="D10:O10" si="7">IF(D9="","",IF(D9&gt;=95,10,IF(D9&gt;=90,7.5,IF(D9&gt;=80,5,IF(D9&gt;=70,2.5,0)))))</f>
        <v>0</v>
      </c>
      <c r="E10" s="14">
        <f t="shared" si="7"/>
        <v>0</v>
      </c>
      <c r="F10" s="14">
        <f t="shared" si="7"/>
        <v>0</v>
      </c>
      <c r="G10" s="14">
        <f t="shared" si="7"/>
        <v>0</v>
      </c>
      <c r="H10" s="14">
        <f t="shared" si="7"/>
        <v>0</v>
      </c>
      <c r="I10" s="14">
        <f t="shared" si="7"/>
        <v>0</v>
      </c>
      <c r="J10" s="14">
        <f t="shared" si="7"/>
        <v>0</v>
      </c>
      <c r="K10" s="14">
        <f t="shared" si="7"/>
        <v>0</v>
      </c>
      <c r="L10" s="14">
        <f t="shared" si="7"/>
        <v>0</v>
      </c>
      <c r="M10" s="14">
        <f t="shared" si="7"/>
        <v>0</v>
      </c>
      <c r="N10" s="14">
        <f t="shared" si="7"/>
        <v>0</v>
      </c>
      <c r="O10" s="14">
        <f t="shared" si="7"/>
        <v>0</v>
      </c>
      <c r="P10" s="56"/>
      <c r="Q10" s="59"/>
    </row>
    <row r="11" spans="1:17" ht="30" customHeight="1" x14ac:dyDescent="0.3">
      <c r="A11" s="49"/>
      <c r="B11" s="21" t="s">
        <v>3</v>
      </c>
      <c r="C11" s="22" t="str">
        <f>IF(C10="","",IF(C10=0,"Inaceitável",IF(C10=2.5,"Inadequado",IF(C10=5,"Insuficiente",IF(C10=7.5,"Suficiente","Adequado")))))</f>
        <v>Inaceitável</v>
      </c>
      <c r="D11" s="22" t="str">
        <f t="shared" ref="D11:O11" si="8">IF(D10="","",IF(D10=0,"Inaceitável",IF(D10=2.5,"Inadequado",IF(D10=5,"Insuficiente",IF(D10=7.5,"Suficiente","Adequado")))))</f>
        <v>Inaceitável</v>
      </c>
      <c r="E11" s="22" t="str">
        <f t="shared" si="8"/>
        <v>Inaceitável</v>
      </c>
      <c r="F11" s="22" t="str">
        <f t="shared" si="8"/>
        <v>Inaceitável</v>
      </c>
      <c r="G11" s="22" t="str">
        <f t="shared" si="8"/>
        <v>Inaceitável</v>
      </c>
      <c r="H11" s="22" t="str">
        <f t="shared" si="8"/>
        <v>Inaceitável</v>
      </c>
      <c r="I11" s="22" t="str">
        <f t="shared" si="8"/>
        <v>Inaceitável</v>
      </c>
      <c r="J11" s="22" t="str">
        <f t="shared" si="8"/>
        <v>Inaceitável</v>
      </c>
      <c r="K11" s="22" t="str">
        <f t="shared" si="8"/>
        <v>Inaceitável</v>
      </c>
      <c r="L11" s="22" t="str">
        <f t="shared" si="8"/>
        <v>Inaceitável</v>
      </c>
      <c r="M11" s="22" t="str">
        <f t="shared" si="8"/>
        <v>Inaceitável</v>
      </c>
      <c r="N11" s="22" t="str">
        <f t="shared" si="8"/>
        <v>Inaceitável</v>
      </c>
      <c r="O11" s="22" t="str">
        <f t="shared" si="8"/>
        <v>Inaceitável</v>
      </c>
      <c r="P11" s="57"/>
      <c r="Q11" s="60"/>
    </row>
    <row r="12" spans="1:17" ht="30" customHeight="1" x14ac:dyDescent="0.3">
      <c r="A12" s="45" t="s">
        <v>33</v>
      </c>
      <c r="B12" s="19" t="s">
        <v>1</v>
      </c>
      <c r="C12" s="24">
        <f>(C39/C38)</f>
        <v>0</v>
      </c>
      <c r="D12" s="24">
        <f t="shared" ref="D12:O12" si="9">(D39/D38)</f>
        <v>0</v>
      </c>
      <c r="E12" s="24">
        <f t="shared" si="9"/>
        <v>0</v>
      </c>
      <c r="F12" s="24">
        <f t="shared" si="9"/>
        <v>0</v>
      </c>
      <c r="G12" s="24">
        <f t="shared" si="9"/>
        <v>0</v>
      </c>
      <c r="H12" s="24">
        <f t="shared" si="9"/>
        <v>0</v>
      </c>
      <c r="I12" s="24">
        <f t="shared" si="9"/>
        <v>0</v>
      </c>
      <c r="J12" s="24">
        <f t="shared" si="9"/>
        <v>0</v>
      </c>
      <c r="K12" s="24">
        <f t="shared" si="9"/>
        <v>0</v>
      </c>
      <c r="L12" s="24">
        <f t="shared" si="9"/>
        <v>0</v>
      </c>
      <c r="M12" s="24">
        <f t="shared" si="9"/>
        <v>0</v>
      </c>
      <c r="N12" s="24">
        <f t="shared" si="9"/>
        <v>0</v>
      </c>
      <c r="O12" s="24">
        <f t="shared" si="9"/>
        <v>0</v>
      </c>
      <c r="P12" s="61">
        <f>SUM(C13:O13)</f>
        <v>130</v>
      </c>
      <c r="Q12" s="44">
        <f>0.375*(P12/(20*(COUNT(C12:O12))))</f>
        <v>0.1875</v>
      </c>
    </row>
    <row r="13" spans="1:17" ht="30" customHeight="1" x14ac:dyDescent="0.3">
      <c r="A13" s="45"/>
      <c r="B13" s="19" t="s">
        <v>2</v>
      </c>
      <c r="C13" s="25">
        <f>IF(C12="", "", IF(C12=0, 10, IF(C12&lt;=1, 7.5, IF(C12&lt;=3, 5, IF(C12&lt;=5, 2.5, 0)))))</f>
        <v>10</v>
      </c>
      <c r="D13" s="25">
        <f t="shared" ref="D13:O13" si="10">IF(D12="", "", IF(D12=0, 10, IF(D12&lt;=1, 7.5, IF(D12&lt;=3, 5, IF(D12&lt;=5, 2.5, 0)))))</f>
        <v>10</v>
      </c>
      <c r="E13" s="25">
        <f t="shared" si="10"/>
        <v>10</v>
      </c>
      <c r="F13" s="25">
        <f t="shared" si="10"/>
        <v>10</v>
      </c>
      <c r="G13" s="25">
        <f t="shared" si="10"/>
        <v>10</v>
      </c>
      <c r="H13" s="25">
        <f t="shared" si="10"/>
        <v>10</v>
      </c>
      <c r="I13" s="25">
        <f t="shared" si="10"/>
        <v>10</v>
      </c>
      <c r="J13" s="25">
        <f t="shared" si="10"/>
        <v>10</v>
      </c>
      <c r="K13" s="25">
        <f t="shared" si="10"/>
        <v>10</v>
      </c>
      <c r="L13" s="25">
        <f t="shared" si="10"/>
        <v>10</v>
      </c>
      <c r="M13" s="25">
        <f t="shared" si="10"/>
        <v>10</v>
      </c>
      <c r="N13" s="25">
        <f t="shared" si="10"/>
        <v>10</v>
      </c>
      <c r="O13" s="25">
        <f t="shared" si="10"/>
        <v>10</v>
      </c>
      <c r="P13" s="61"/>
      <c r="Q13" s="44"/>
    </row>
    <row r="14" spans="1:17" ht="30" customHeight="1" x14ac:dyDescent="0.3">
      <c r="A14" s="45"/>
      <c r="B14" s="19" t="s">
        <v>3</v>
      </c>
      <c r="C14" s="24" t="str">
        <f>IF(C13="","",IF(C13=0,"Inaceitável",IF(C13=2.5,"Inadequado",IF(C13=5,"Insuficiente",IF(C13=7.5,"Suficiente","Adequado")))))</f>
        <v>Adequado</v>
      </c>
      <c r="D14" s="24" t="str">
        <f t="shared" ref="D14:O14" si="11">IF(D13="","",IF(D13=0,"Inaceitável",IF(D13=2.5,"Inadequado",IF(D13=5,"Insuficiente",IF(D13=7.5,"Suficiente","Adequado")))))</f>
        <v>Adequado</v>
      </c>
      <c r="E14" s="24" t="str">
        <f t="shared" si="11"/>
        <v>Adequado</v>
      </c>
      <c r="F14" s="24" t="str">
        <f t="shared" si="11"/>
        <v>Adequado</v>
      </c>
      <c r="G14" s="24" t="str">
        <f t="shared" si="11"/>
        <v>Adequado</v>
      </c>
      <c r="H14" s="24" t="str">
        <f t="shared" si="11"/>
        <v>Adequado</v>
      </c>
      <c r="I14" s="24" t="str">
        <f t="shared" si="11"/>
        <v>Adequado</v>
      </c>
      <c r="J14" s="24" t="str">
        <f t="shared" si="11"/>
        <v>Adequado</v>
      </c>
      <c r="K14" s="24" t="str">
        <f t="shared" si="11"/>
        <v>Adequado</v>
      </c>
      <c r="L14" s="24" t="str">
        <f t="shared" si="11"/>
        <v>Adequado</v>
      </c>
      <c r="M14" s="24" t="str">
        <f t="shared" si="11"/>
        <v>Adequado</v>
      </c>
      <c r="N14" s="24" t="str">
        <f t="shared" si="11"/>
        <v>Adequado</v>
      </c>
      <c r="O14" s="24" t="str">
        <f t="shared" si="11"/>
        <v>Adequado</v>
      </c>
      <c r="P14" s="61"/>
      <c r="Q14" s="44"/>
    </row>
    <row r="15" spans="1:17" ht="30" customHeight="1" x14ac:dyDescent="0.3">
      <c r="A15" s="47" t="s">
        <v>34</v>
      </c>
      <c r="B15" s="17" t="s">
        <v>1</v>
      </c>
      <c r="C15" s="23">
        <f>(C41/C40)</f>
        <v>0</v>
      </c>
      <c r="D15" s="23">
        <f t="shared" ref="D15:O15" si="12">(D41/D40)</f>
        <v>0</v>
      </c>
      <c r="E15" s="23">
        <f t="shared" si="12"/>
        <v>0</v>
      </c>
      <c r="F15" s="23">
        <f t="shared" si="12"/>
        <v>0</v>
      </c>
      <c r="G15" s="23">
        <f t="shared" si="12"/>
        <v>0</v>
      </c>
      <c r="H15" s="23">
        <f t="shared" si="12"/>
        <v>0</v>
      </c>
      <c r="I15" s="23">
        <f t="shared" si="12"/>
        <v>0</v>
      </c>
      <c r="J15" s="23">
        <f t="shared" si="12"/>
        <v>0</v>
      </c>
      <c r="K15" s="23">
        <f t="shared" si="12"/>
        <v>0</v>
      </c>
      <c r="L15" s="23">
        <f t="shared" si="12"/>
        <v>0</v>
      </c>
      <c r="M15" s="23">
        <f t="shared" si="12"/>
        <v>0</v>
      </c>
      <c r="N15" s="23">
        <f t="shared" si="12"/>
        <v>0</v>
      </c>
      <c r="O15" s="23">
        <f t="shared" si="12"/>
        <v>0</v>
      </c>
      <c r="P15" s="55">
        <f>SUM(C16:O16)</f>
        <v>130</v>
      </c>
      <c r="Q15" s="58">
        <f>0.3*(P15/(20*(COUNT(C15:O15))))</f>
        <v>0.15</v>
      </c>
    </row>
    <row r="16" spans="1:17" ht="30" customHeight="1" x14ac:dyDescent="0.3">
      <c r="A16" s="48"/>
      <c r="B16" s="13" t="s">
        <v>2</v>
      </c>
      <c r="C16" s="15">
        <f>IF(C15="", "", IF(C15&lt;=1, 10, IF(C15&lt;=3, 7.5, IF(C15&lt;=5, 5, IF(C15&lt;=10, 2.5, 0)))))</f>
        <v>10</v>
      </c>
      <c r="D16" s="15">
        <f t="shared" ref="D16:O16" si="13">IF(D15="", "", IF(D15&lt;=1, 10, IF(D15&lt;=3, 7.5, IF(D15&lt;=5, 5, IF(D15&lt;=10, 2.5, 0)))))</f>
        <v>10</v>
      </c>
      <c r="E16" s="15">
        <f t="shared" si="13"/>
        <v>10</v>
      </c>
      <c r="F16" s="15">
        <f t="shared" si="13"/>
        <v>10</v>
      </c>
      <c r="G16" s="15">
        <f t="shared" si="13"/>
        <v>10</v>
      </c>
      <c r="H16" s="15">
        <f t="shared" si="13"/>
        <v>10</v>
      </c>
      <c r="I16" s="15">
        <f t="shared" si="13"/>
        <v>10</v>
      </c>
      <c r="J16" s="15">
        <f t="shared" si="13"/>
        <v>10</v>
      </c>
      <c r="K16" s="15">
        <f t="shared" si="13"/>
        <v>10</v>
      </c>
      <c r="L16" s="15">
        <f t="shared" si="13"/>
        <v>10</v>
      </c>
      <c r="M16" s="15">
        <f t="shared" si="13"/>
        <v>10</v>
      </c>
      <c r="N16" s="15">
        <f t="shared" si="13"/>
        <v>10</v>
      </c>
      <c r="O16" s="15">
        <f t="shared" si="13"/>
        <v>10</v>
      </c>
      <c r="P16" s="56"/>
      <c r="Q16" s="59"/>
    </row>
    <row r="17" spans="1:17" ht="30" customHeight="1" x14ac:dyDescent="0.3">
      <c r="A17" s="49"/>
      <c r="B17" s="21" t="s">
        <v>3</v>
      </c>
      <c r="C17" s="22" t="str">
        <f>IF(C16="","",IF(C16=0,"Inaceitável",IF(C16=2.5,"Inadequado",IF(C16=5,"Insuficiente",IF(C16=7.5,"Suficiente","Adequado")))))</f>
        <v>Adequado</v>
      </c>
      <c r="D17" s="22" t="str">
        <f t="shared" ref="D17:O17" si="14">IF(D16="","",IF(D16=0,"Inaceitável",IF(D16=2.5,"Inadequado",IF(D16=5,"Insuficiente",IF(D16=7.5,"Suficiente","Adequado")))))</f>
        <v>Adequado</v>
      </c>
      <c r="E17" s="22" t="str">
        <f t="shared" si="14"/>
        <v>Adequado</v>
      </c>
      <c r="F17" s="22" t="str">
        <f t="shared" si="14"/>
        <v>Adequado</v>
      </c>
      <c r="G17" s="22" t="str">
        <f t="shared" si="14"/>
        <v>Adequado</v>
      </c>
      <c r="H17" s="22" t="str">
        <f t="shared" si="14"/>
        <v>Adequado</v>
      </c>
      <c r="I17" s="22" t="str">
        <f t="shared" si="14"/>
        <v>Adequado</v>
      </c>
      <c r="J17" s="22" t="str">
        <f t="shared" si="14"/>
        <v>Adequado</v>
      </c>
      <c r="K17" s="22" t="str">
        <f t="shared" si="14"/>
        <v>Adequado</v>
      </c>
      <c r="L17" s="22" t="str">
        <f t="shared" si="14"/>
        <v>Adequado</v>
      </c>
      <c r="M17" s="22" t="str">
        <f t="shared" si="14"/>
        <v>Adequado</v>
      </c>
      <c r="N17" s="22" t="str">
        <f t="shared" si="14"/>
        <v>Adequado</v>
      </c>
      <c r="O17" s="22" t="str">
        <f t="shared" si="14"/>
        <v>Adequado</v>
      </c>
      <c r="P17" s="57"/>
      <c r="Q17" s="60"/>
    </row>
    <row r="18" spans="1:17" ht="30" customHeight="1" x14ac:dyDescent="0.3">
      <c r="A18" s="45" t="s">
        <v>35</v>
      </c>
      <c r="B18" s="19" t="s">
        <v>1</v>
      </c>
      <c r="C18" s="24">
        <f>(C43/C42)</f>
        <v>0.82352941176470584</v>
      </c>
      <c r="D18" s="24">
        <f t="shared" ref="D18:O18" si="15">(D43/D42)</f>
        <v>0.56000000000000005</v>
      </c>
      <c r="E18" s="24">
        <f t="shared" si="15"/>
        <v>0.57446808510638303</v>
      </c>
      <c r="F18" s="24">
        <f t="shared" si="15"/>
        <v>0.75</v>
      </c>
      <c r="G18" s="24">
        <f t="shared" si="15"/>
        <v>0.70270270270270274</v>
      </c>
      <c r="H18" s="24">
        <f t="shared" si="15"/>
        <v>0.85567010309278346</v>
      </c>
      <c r="I18" s="24">
        <f t="shared" si="15"/>
        <v>0.95522388059701491</v>
      </c>
      <c r="J18" s="24">
        <f t="shared" si="15"/>
        <v>0.84816753926701571</v>
      </c>
      <c r="K18" s="24">
        <f t="shared" si="15"/>
        <v>0.68556701030927836</v>
      </c>
      <c r="L18" s="24">
        <f t="shared" si="15"/>
        <v>0.81304347826086953</v>
      </c>
      <c r="M18" s="24">
        <f t="shared" si="15"/>
        <v>0.83125000000000004</v>
      </c>
      <c r="N18" s="24">
        <f t="shared" si="15"/>
        <v>0.69306930693069302</v>
      </c>
      <c r="O18" s="24">
        <f t="shared" si="15"/>
        <v>0.83783783783783783</v>
      </c>
      <c r="P18" s="61">
        <f>SUM(C19:O19)</f>
        <v>0</v>
      </c>
      <c r="Q18" s="44">
        <f>0.05*(P18/(20*(COUNT(C18:O18))))</f>
        <v>0</v>
      </c>
    </row>
    <row r="19" spans="1:17" ht="30" customHeight="1" x14ac:dyDescent="0.3">
      <c r="A19" s="45"/>
      <c r="B19" s="19" t="s">
        <v>2</v>
      </c>
      <c r="C19" s="25">
        <f>IF(C18="", "", IF(C18=100, 10, IF(C18&gt;=95, 7.5, IF(C18&gt;=90, 5, IF(C18&gt;=80, 2.5, 0)))))</f>
        <v>0</v>
      </c>
      <c r="D19" s="25">
        <f t="shared" ref="D19:O19" si="16">IF(D18="", "", IF(D18=100, 10, IF(D18&gt;=95, 7.5, IF(D18&gt;=90, 5, IF(D18&gt;=80, 2.5, 0)))))</f>
        <v>0</v>
      </c>
      <c r="E19" s="25">
        <f t="shared" si="16"/>
        <v>0</v>
      </c>
      <c r="F19" s="25">
        <f t="shared" si="16"/>
        <v>0</v>
      </c>
      <c r="G19" s="25">
        <f t="shared" si="16"/>
        <v>0</v>
      </c>
      <c r="H19" s="25">
        <f t="shared" si="16"/>
        <v>0</v>
      </c>
      <c r="I19" s="25">
        <f t="shared" si="16"/>
        <v>0</v>
      </c>
      <c r="J19" s="25">
        <f t="shared" si="16"/>
        <v>0</v>
      </c>
      <c r="K19" s="25">
        <f t="shared" si="16"/>
        <v>0</v>
      </c>
      <c r="L19" s="25">
        <f t="shared" si="16"/>
        <v>0</v>
      </c>
      <c r="M19" s="25">
        <f t="shared" si="16"/>
        <v>0</v>
      </c>
      <c r="N19" s="25">
        <f t="shared" si="16"/>
        <v>0</v>
      </c>
      <c r="O19" s="25">
        <f t="shared" si="16"/>
        <v>0</v>
      </c>
      <c r="P19" s="61"/>
      <c r="Q19" s="44"/>
    </row>
    <row r="20" spans="1:17" ht="30" customHeight="1" x14ac:dyDescent="0.3">
      <c r="A20" s="45"/>
      <c r="B20" s="19" t="s">
        <v>3</v>
      </c>
      <c r="C20" s="24" t="str">
        <f>IF(C19="","",IF(C19=0,"Inaceitável",IF(C19=2.5,"Inadequado",IF(C19=5,"Insuficiente",IF(C19=7.5,"Suficiente","Adequado")))))</f>
        <v>Inaceitável</v>
      </c>
      <c r="D20" s="24" t="str">
        <f t="shared" ref="D20:O20" si="17">IF(D19="","",IF(D19=0,"Inaceitável",IF(D19=2.5,"Inadequado",IF(D19=5,"Insuficiente",IF(D19=7.5,"Suficiente","Adequado")))))</f>
        <v>Inaceitável</v>
      </c>
      <c r="E20" s="24" t="str">
        <f t="shared" si="17"/>
        <v>Inaceitável</v>
      </c>
      <c r="F20" s="24" t="str">
        <f t="shared" si="17"/>
        <v>Inaceitável</v>
      </c>
      <c r="G20" s="24" t="str">
        <f t="shared" si="17"/>
        <v>Inaceitável</v>
      </c>
      <c r="H20" s="24" t="str">
        <f t="shared" si="17"/>
        <v>Inaceitável</v>
      </c>
      <c r="I20" s="24" t="str">
        <f t="shared" si="17"/>
        <v>Inaceitável</v>
      </c>
      <c r="J20" s="24" t="str">
        <f t="shared" si="17"/>
        <v>Inaceitável</v>
      </c>
      <c r="K20" s="24" t="str">
        <f t="shared" si="17"/>
        <v>Inaceitável</v>
      </c>
      <c r="L20" s="24" t="str">
        <f t="shared" si="17"/>
        <v>Inaceitável</v>
      </c>
      <c r="M20" s="24" t="str">
        <f t="shared" si="17"/>
        <v>Inaceitável</v>
      </c>
      <c r="N20" s="24" t="str">
        <f t="shared" si="17"/>
        <v>Inaceitável</v>
      </c>
      <c r="O20" s="24" t="str">
        <f t="shared" si="17"/>
        <v>Inaceitável</v>
      </c>
      <c r="P20" s="61"/>
      <c r="Q20" s="44"/>
    </row>
    <row r="21" spans="1:17" ht="45" customHeight="1" x14ac:dyDescent="0.3">
      <c r="P21" s="30" t="s">
        <v>43</v>
      </c>
      <c r="Q21" s="41">
        <f>SUM(Q3:Q20)</f>
        <v>0.78100961538461544</v>
      </c>
    </row>
    <row r="22" spans="1:17" ht="30" customHeight="1" x14ac:dyDescent="0.3">
      <c r="A22" s="26" t="s">
        <v>29</v>
      </c>
      <c r="B22" s="26" t="s">
        <v>45</v>
      </c>
      <c r="C22" s="26">
        <v>45383</v>
      </c>
      <c r="D22" s="26">
        <v>45413</v>
      </c>
      <c r="E22" s="26">
        <v>45444</v>
      </c>
      <c r="F22" s="26">
        <v>45474</v>
      </c>
      <c r="G22" s="26">
        <v>45505</v>
      </c>
      <c r="H22" s="26">
        <v>45536</v>
      </c>
      <c r="I22" s="26">
        <v>45566</v>
      </c>
      <c r="J22" s="26">
        <v>45597</v>
      </c>
      <c r="K22" s="26">
        <v>45627</v>
      </c>
      <c r="L22" s="26">
        <v>45658</v>
      </c>
      <c r="M22" s="26">
        <v>45689</v>
      </c>
      <c r="N22" s="26">
        <v>45717</v>
      </c>
      <c r="O22" s="26">
        <v>45748</v>
      </c>
      <c r="P22" s="9"/>
      <c r="Q22" s="10"/>
    </row>
    <row r="23" spans="1:17" ht="30" customHeight="1" x14ac:dyDescent="0.3">
      <c r="A23" s="50" t="s">
        <v>22</v>
      </c>
      <c r="B23" s="17" t="s">
        <v>11</v>
      </c>
      <c r="C23" s="18">
        <v>30</v>
      </c>
      <c r="D23" s="18">
        <v>31</v>
      </c>
      <c r="E23" s="18">
        <v>30</v>
      </c>
      <c r="F23" s="18">
        <v>31</v>
      </c>
      <c r="G23" s="18">
        <v>31</v>
      </c>
      <c r="H23" s="18">
        <v>30</v>
      </c>
      <c r="I23" s="18">
        <v>31</v>
      </c>
      <c r="J23" s="18">
        <v>30</v>
      </c>
      <c r="K23" s="18">
        <v>31</v>
      </c>
      <c r="L23" s="18">
        <v>31</v>
      </c>
      <c r="M23" s="18">
        <v>28</v>
      </c>
      <c r="N23" s="18">
        <v>31</v>
      </c>
      <c r="O23" s="18">
        <v>30</v>
      </c>
    </row>
    <row r="24" spans="1:17" ht="30" customHeight="1" x14ac:dyDescent="0.3">
      <c r="A24" s="51"/>
      <c r="B24" s="13" t="s">
        <v>12</v>
      </c>
      <c r="C24" s="12">
        <v>566</v>
      </c>
      <c r="D24" s="12">
        <v>538</v>
      </c>
      <c r="E24" s="12">
        <v>540</v>
      </c>
      <c r="F24" s="12">
        <v>582</v>
      </c>
      <c r="G24" s="12">
        <v>638</v>
      </c>
      <c r="H24" s="12">
        <v>678</v>
      </c>
      <c r="I24" s="12">
        <v>733</v>
      </c>
      <c r="J24" s="12">
        <v>759</v>
      </c>
      <c r="K24" s="12">
        <v>778</v>
      </c>
      <c r="L24" s="12">
        <v>800</v>
      </c>
      <c r="M24" s="12">
        <v>806</v>
      </c>
      <c r="N24" s="12">
        <v>795</v>
      </c>
      <c r="O24" s="12">
        <v>810</v>
      </c>
    </row>
    <row r="25" spans="1:17" ht="30" customHeight="1" x14ac:dyDescent="0.3">
      <c r="A25" s="51"/>
      <c r="B25" s="13" t="s">
        <v>23</v>
      </c>
      <c r="C25" s="12">
        <v>176</v>
      </c>
      <c r="D25" s="12">
        <v>172</v>
      </c>
      <c r="E25" s="12">
        <v>359</v>
      </c>
      <c r="F25" s="12">
        <v>366</v>
      </c>
      <c r="G25" s="12">
        <v>262</v>
      </c>
      <c r="H25" s="12">
        <v>282</v>
      </c>
      <c r="I25" s="12">
        <v>577</v>
      </c>
      <c r="J25" s="12">
        <v>577</v>
      </c>
      <c r="K25" s="12">
        <v>388</v>
      </c>
      <c r="L25" s="12">
        <v>352</v>
      </c>
      <c r="M25" s="12">
        <v>433</v>
      </c>
      <c r="N25" s="12">
        <v>419</v>
      </c>
      <c r="O25" s="12">
        <v>429</v>
      </c>
    </row>
    <row r="26" spans="1:17" ht="30" customHeight="1" x14ac:dyDescent="0.3">
      <c r="A26" s="51"/>
      <c r="B26" s="13" t="s">
        <v>24</v>
      </c>
      <c r="C26" s="12">
        <v>17</v>
      </c>
      <c r="D26" s="12">
        <v>8.7100000000000009</v>
      </c>
      <c r="E26" s="12">
        <v>12.7</v>
      </c>
      <c r="F26" s="12">
        <v>15.5</v>
      </c>
      <c r="G26" s="12">
        <v>11</v>
      </c>
      <c r="H26" s="12">
        <v>11</v>
      </c>
      <c r="I26" s="12">
        <v>17</v>
      </c>
      <c r="J26" s="12">
        <v>20.5</v>
      </c>
      <c r="K26" s="12">
        <v>16</v>
      </c>
      <c r="L26" s="12">
        <v>17</v>
      </c>
      <c r="M26" s="12">
        <v>17.5</v>
      </c>
      <c r="N26" s="12">
        <v>7</v>
      </c>
      <c r="O26" s="12">
        <v>16.75</v>
      </c>
    </row>
    <row r="27" spans="1:17" ht="30" customHeight="1" x14ac:dyDescent="0.3">
      <c r="A27" s="51"/>
      <c r="B27" s="13" t="s">
        <v>40</v>
      </c>
      <c r="C27" s="12">
        <v>30</v>
      </c>
      <c r="D27" s="12">
        <v>31</v>
      </c>
      <c r="E27" s="12">
        <v>30</v>
      </c>
      <c r="F27" s="12">
        <v>31</v>
      </c>
      <c r="G27" s="12">
        <v>31</v>
      </c>
      <c r="H27" s="12">
        <v>30</v>
      </c>
      <c r="I27" s="12">
        <v>31</v>
      </c>
      <c r="J27" s="12">
        <v>30</v>
      </c>
      <c r="K27" s="12">
        <v>31</v>
      </c>
      <c r="L27" s="12">
        <v>31</v>
      </c>
      <c r="M27" s="12">
        <v>28</v>
      </c>
      <c r="N27" s="12">
        <v>31</v>
      </c>
      <c r="O27" s="12">
        <v>30</v>
      </c>
    </row>
    <row r="28" spans="1:17" ht="30" customHeight="1" x14ac:dyDescent="0.3">
      <c r="A28" s="51"/>
      <c r="B28" s="13" t="s">
        <v>25</v>
      </c>
      <c r="C28" s="12">
        <v>163</v>
      </c>
      <c r="D28" s="12">
        <v>185</v>
      </c>
      <c r="E28" s="12"/>
      <c r="F28" s="12"/>
      <c r="G28" s="12"/>
      <c r="H28" s="12"/>
      <c r="I28" s="12">
        <v>156</v>
      </c>
      <c r="J28" s="12">
        <v>156</v>
      </c>
      <c r="K28" s="12"/>
      <c r="L28" s="12">
        <v>429</v>
      </c>
      <c r="M28" s="12">
        <v>373</v>
      </c>
      <c r="N28" s="12"/>
      <c r="O28" s="12"/>
    </row>
    <row r="29" spans="1:17" ht="30" customHeight="1" x14ac:dyDescent="0.3">
      <c r="A29" s="51"/>
      <c r="B29" s="13" t="s">
        <v>26</v>
      </c>
      <c r="C29" s="12">
        <v>15.6</v>
      </c>
      <c r="D29" s="12">
        <v>13.78</v>
      </c>
      <c r="E29" s="12"/>
      <c r="F29" s="12"/>
      <c r="G29" s="12"/>
      <c r="H29" s="12"/>
      <c r="I29" s="12">
        <v>18</v>
      </c>
      <c r="J29" s="12">
        <v>18</v>
      </c>
      <c r="K29" s="12"/>
      <c r="L29" s="12">
        <v>4</v>
      </c>
      <c r="M29" s="12">
        <v>5.5</v>
      </c>
      <c r="N29" s="12"/>
      <c r="O29" s="12"/>
    </row>
    <row r="30" spans="1:17" ht="30" customHeight="1" x14ac:dyDescent="0.3">
      <c r="A30" s="51"/>
      <c r="B30" s="13" t="s">
        <v>41</v>
      </c>
      <c r="C30" s="12">
        <v>30</v>
      </c>
      <c r="D30" s="12">
        <v>18</v>
      </c>
      <c r="E30" s="12"/>
      <c r="F30" s="12"/>
      <c r="G30" s="12"/>
      <c r="H30" s="12"/>
      <c r="I30" s="12">
        <v>6</v>
      </c>
      <c r="J30" s="12">
        <v>3</v>
      </c>
      <c r="K30" s="12"/>
      <c r="L30" s="12">
        <v>4</v>
      </c>
      <c r="M30" s="12">
        <v>28</v>
      </c>
      <c r="N30" s="12"/>
      <c r="O30" s="12"/>
    </row>
    <row r="31" spans="1:17" ht="30" customHeight="1" x14ac:dyDescent="0.3">
      <c r="A31" s="51"/>
      <c r="B31" s="13" t="s">
        <v>27</v>
      </c>
      <c r="C31" s="12"/>
      <c r="D31" s="12">
        <v>185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7" ht="30" customHeight="1" x14ac:dyDescent="0.3">
      <c r="A32" s="51"/>
      <c r="B32" s="13" t="s">
        <v>28</v>
      </c>
      <c r="C32" s="12"/>
      <c r="D32" s="12">
        <v>17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6" ht="30" customHeight="1" x14ac:dyDescent="0.3">
      <c r="A33" s="52"/>
      <c r="B33" s="21" t="s">
        <v>42</v>
      </c>
      <c r="C33" s="16"/>
      <c r="D33" s="16">
        <v>13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6" ht="30" customHeight="1" x14ac:dyDescent="0.3">
      <c r="A34" s="45" t="s">
        <v>6</v>
      </c>
      <c r="B34" s="19" t="s">
        <v>13</v>
      </c>
      <c r="C34" s="20">
        <v>7</v>
      </c>
      <c r="D34" s="20">
        <v>9</v>
      </c>
      <c r="E34" s="20">
        <v>7</v>
      </c>
      <c r="F34" s="20">
        <v>7</v>
      </c>
      <c r="G34" s="20">
        <v>6</v>
      </c>
      <c r="H34" s="20">
        <v>7</v>
      </c>
      <c r="I34" s="20">
        <v>7</v>
      </c>
      <c r="J34" s="20">
        <v>7</v>
      </c>
      <c r="K34" s="20">
        <v>6</v>
      </c>
      <c r="L34" s="20">
        <v>7</v>
      </c>
      <c r="M34" s="20">
        <v>7</v>
      </c>
      <c r="N34" s="20">
        <v>6</v>
      </c>
      <c r="O34" s="20">
        <v>6</v>
      </c>
    </row>
    <row r="35" spans="1:16" ht="30" customHeight="1" x14ac:dyDescent="0.3">
      <c r="A35" s="45"/>
      <c r="B35" s="19" t="s">
        <v>14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1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38"/>
    </row>
    <row r="36" spans="1:16" ht="30" customHeight="1" x14ac:dyDescent="0.3">
      <c r="A36" s="47" t="s">
        <v>8</v>
      </c>
      <c r="B36" s="17" t="s">
        <v>15</v>
      </c>
      <c r="C36" s="18">
        <v>0</v>
      </c>
      <c r="D36" s="18">
        <v>0</v>
      </c>
      <c r="E36" s="18">
        <v>0</v>
      </c>
      <c r="F36" s="18">
        <v>0</v>
      </c>
      <c r="G36" s="18">
        <v>4</v>
      </c>
      <c r="H36" s="18">
        <v>0</v>
      </c>
      <c r="I36" s="18">
        <v>4</v>
      </c>
      <c r="J36" s="18">
        <v>0</v>
      </c>
      <c r="K36" s="18">
        <v>0</v>
      </c>
      <c r="L36" s="18">
        <v>5</v>
      </c>
      <c r="M36" s="18">
        <v>3</v>
      </c>
      <c r="N36" s="18">
        <v>0</v>
      </c>
      <c r="O36" s="18">
        <v>3</v>
      </c>
    </row>
    <row r="37" spans="1:16" ht="30" customHeight="1" x14ac:dyDescent="0.3">
      <c r="A37" s="49"/>
      <c r="B37" s="21" t="s">
        <v>16</v>
      </c>
      <c r="C37" s="16">
        <v>0</v>
      </c>
      <c r="D37" s="16">
        <v>0</v>
      </c>
      <c r="E37" s="16">
        <v>0</v>
      </c>
      <c r="F37" s="16">
        <v>0</v>
      </c>
      <c r="G37" s="16">
        <v>3</v>
      </c>
      <c r="H37" s="16">
        <v>0</v>
      </c>
      <c r="I37" s="16">
        <v>3</v>
      </c>
      <c r="J37" s="16">
        <v>0</v>
      </c>
      <c r="K37" s="16">
        <v>0</v>
      </c>
      <c r="L37" s="16">
        <v>4</v>
      </c>
      <c r="M37" s="16">
        <v>0</v>
      </c>
      <c r="N37" s="16">
        <v>0</v>
      </c>
      <c r="O37" s="16">
        <v>3</v>
      </c>
      <c r="P37" s="39"/>
    </row>
    <row r="38" spans="1:16" ht="30" customHeight="1" x14ac:dyDescent="0.3">
      <c r="A38" s="45" t="s">
        <v>9</v>
      </c>
      <c r="B38" s="19" t="s">
        <v>17</v>
      </c>
      <c r="C38" s="20">
        <v>30</v>
      </c>
      <c r="D38" s="20">
        <v>31</v>
      </c>
      <c r="E38" s="20">
        <v>30</v>
      </c>
      <c r="F38" s="20">
        <v>31</v>
      </c>
      <c r="G38" s="20">
        <v>31</v>
      </c>
      <c r="H38" s="20">
        <v>30</v>
      </c>
      <c r="I38" s="20">
        <v>31</v>
      </c>
      <c r="J38" s="20">
        <v>30</v>
      </c>
      <c r="K38" s="20">
        <v>31</v>
      </c>
      <c r="L38" s="20">
        <v>31</v>
      </c>
      <c r="M38" s="20">
        <v>28</v>
      </c>
      <c r="N38" s="20">
        <v>31</v>
      </c>
      <c r="O38" s="20">
        <v>30</v>
      </c>
    </row>
    <row r="39" spans="1:16" ht="30" customHeight="1" x14ac:dyDescent="0.3">
      <c r="A39" s="45"/>
      <c r="B39" s="19" t="s">
        <v>18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38"/>
    </row>
    <row r="40" spans="1:16" ht="30" customHeight="1" x14ac:dyDescent="0.3">
      <c r="A40" s="47" t="s">
        <v>10</v>
      </c>
      <c r="B40" s="17" t="s">
        <v>19</v>
      </c>
      <c r="C40" s="18">
        <v>7.8</v>
      </c>
      <c r="D40" s="18">
        <v>7.8</v>
      </c>
      <c r="E40" s="18">
        <v>7.8</v>
      </c>
      <c r="F40" s="18">
        <v>7.8</v>
      </c>
      <c r="G40" s="18">
        <v>7.8</v>
      </c>
      <c r="H40" s="18">
        <v>7.8</v>
      </c>
      <c r="I40" s="18">
        <v>7.8</v>
      </c>
      <c r="J40" s="18">
        <v>7.8</v>
      </c>
      <c r="K40" s="18">
        <v>7.8</v>
      </c>
      <c r="L40" s="18">
        <v>7.8</v>
      </c>
      <c r="M40" s="18">
        <v>7.8</v>
      </c>
      <c r="N40" s="18">
        <v>7.8</v>
      </c>
      <c r="O40" s="18">
        <v>7.8</v>
      </c>
    </row>
    <row r="41" spans="1:16" ht="30" customHeight="1" x14ac:dyDescent="0.3">
      <c r="A41" s="49"/>
      <c r="B41" s="21" t="s">
        <v>20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39"/>
    </row>
    <row r="42" spans="1:16" ht="30" customHeight="1" x14ac:dyDescent="0.3">
      <c r="A42" s="45" t="s">
        <v>7</v>
      </c>
      <c r="B42" s="19" t="s">
        <v>48</v>
      </c>
      <c r="C42" s="20">
        <v>34</v>
      </c>
      <c r="D42" s="20">
        <v>50</v>
      </c>
      <c r="E42" s="20">
        <v>47</v>
      </c>
      <c r="F42" s="20">
        <v>44</v>
      </c>
      <c r="G42" s="20">
        <v>37</v>
      </c>
      <c r="H42" s="20">
        <v>97</v>
      </c>
      <c r="I42" s="20">
        <v>134</v>
      </c>
      <c r="J42" s="20">
        <v>191</v>
      </c>
      <c r="K42" s="20">
        <v>194</v>
      </c>
      <c r="L42" s="20">
        <v>230</v>
      </c>
      <c r="M42" s="20">
        <v>160</v>
      </c>
      <c r="N42" s="20">
        <v>202</v>
      </c>
      <c r="O42" s="20">
        <v>148</v>
      </c>
    </row>
    <row r="43" spans="1:16" ht="30" customHeight="1" x14ac:dyDescent="0.3">
      <c r="A43" s="45"/>
      <c r="B43" s="19" t="s">
        <v>21</v>
      </c>
      <c r="C43" s="20">
        <v>28</v>
      </c>
      <c r="D43" s="20">
        <v>28</v>
      </c>
      <c r="E43" s="20">
        <v>27</v>
      </c>
      <c r="F43" s="20">
        <v>33</v>
      </c>
      <c r="G43" s="20">
        <v>26</v>
      </c>
      <c r="H43" s="20">
        <v>83</v>
      </c>
      <c r="I43" s="20">
        <v>128</v>
      </c>
      <c r="J43" s="20">
        <v>162</v>
      </c>
      <c r="K43" s="20">
        <v>133</v>
      </c>
      <c r="L43" s="20">
        <v>187</v>
      </c>
      <c r="M43" s="20">
        <v>133</v>
      </c>
      <c r="N43" s="20">
        <v>140</v>
      </c>
      <c r="O43" s="20">
        <v>124</v>
      </c>
      <c r="P43" s="38"/>
    </row>
  </sheetData>
  <mergeCells count="28">
    <mergeCell ref="P1:Q1"/>
    <mergeCell ref="A1:B1"/>
    <mergeCell ref="C1:O1"/>
    <mergeCell ref="A38:A39"/>
    <mergeCell ref="A40:A41"/>
    <mergeCell ref="P3:P5"/>
    <mergeCell ref="Q3:Q5"/>
    <mergeCell ref="P9:P11"/>
    <mergeCell ref="Q9:Q11"/>
    <mergeCell ref="P18:P20"/>
    <mergeCell ref="Q18:Q20"/>
    <mergeCell ref="P15:P17"/>
    <mergeCell ref="Q15:Q17"/>
    <mergeCell ref="P6:P8"/>
    <mergeCell ref="Q6:Q8"/>
    <mergeCell ref="P12:P14"/>
    <mergeCell ref="Q12:Q14"/>
    <mergeCell ref="A42:A43"/>
    <mergeCell ref="A2:B2"/>
    <mergeCell ref="A15:A17"/>
    <mergeCell ref="A18:A20"/>
    <mergeCell ref="A23:A33"/>
    <mergeCell ref="A34:A35"/>
    <mergeCell ref="A3:A5"/>
    <mergeCell ref="A6:A8"/>
    <mergeCell ref="A9:A11"/>
    <mergeCell ref="A12:A14"/>
    <mergeCell ref="A36:A37"/>
  </mergeCells>
  <pageMargins left="0.25" right="0.25" top="0.75" bottom="0.75" header="0.3" footer="0.3"/>
  <pageSetup paperSize="9" scale="3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066CA-4F14-4357-BA0E-039BFE3D919A}">
  <sheetPr>
    <pageSetUpPr fitToPage="1"/>
  </sheetPr>
  <dimension ref="A1:Y27"/>
  <sheetViews>
    <sheetView showGridLines="0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XFD1048576"/>
    </sheetView>
  </sheetViews>
  <sheetFormatPr defaultRowHeight="13.8" x14ac:dyDescent="0.3"/>
  <cols>
    <col min="1" max="1" width="19.8984375" style="6" customWidth="1"/>
    <col min="2" max="25" width="10.69921875" style="6" customWidth="1"/>
    <col min="26" max="16384" width="8.796875" style="6"/>
  </cols>
  <sheetData>
    <row r="1" spans="1:25" ht="30" customHeight="1" x14ac:dyDescent="0.3">
      <c r="A1" s="62" t="s">
        <v>37</v>
      </c>
      <c r="B1" s="64" t="s">
        <v>38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25" ht="30" customHeight="1" x14ac:dyDescent="0.3">
      <c r="A2" s="63"/>
      <c r="B2" s="34" t="s">
        <v>30</v>
      </c>
      <c r="C2" s="32" t="s">
        <v>36</v>
      </c>
      <c r="D2" s="19" t="s">
        <v>30</v>
      </c>
      <c r="E2" s="19" t="s">
        <v>36</v>
      </c>
      <c r="F2" s="34" t="s">
        <v>31</v>
      </c>
      <c r="G2" s="32" t="s">
        <v>36</v>
      </c>
      <c r="H2" s="19" t="s">
        <v>31</v>
      </c>
      <c r="I2" s="19" t="s">
        <v>36</v>
      </c>
      <c r="J2" s="34" t="s">
        <v>32</v>
      </c>
      <c r="K2" s="32" t="s">
        <v>36</v>
      </c>
      <c r="L2" s="19" t="s">
        <v>32</v>
      </c>
      <c r="M2" s="19" t="s">
        <v>36</v>
      </c>
      <c r="N2" s="34" t="s">
        <v>33</v>
      </c>
      <c r="O2" s="32" t="s">
        <v>36</v>
      </c>
      <c r="P2" s="19" t="s">
        <v>33</v>
      </c>
      <c r="Q2" s="19" t="s">
        <v>36</v>
      </c>
      <c r="R2" s="34" t="s">
        <v>34</v>
      </c>
      <c r="S2" s="32" t="s">
        <v>36</v>
      </c>
      <c r="T2" s="19" t="s">
        <v>34</v>
      </c>
      <c r="U2" s="19" t="s">
        <v>36</v>
      </c>
      <c r="V2" s="34" t="s">
        <v>35</v>
      </c>
      <c r="W2" s="32" t="s">
        <v>36</v>
      </c>
      <c r="X2" s="19" t="s">
        <v>35</v>
      </c>
      <c r="Y2" s="19" t="s">
        <v>36</v>
      </c>
    </row>
    <row r="3" spans="1:25" ht="30" customHeight="1" x14ac:dyDescent="0.3">
      <c r="A3" s="31">
        <v>45383</v>
      </c>
      <c r="B3" s="40">
        <v>1.3581664703572829E-2</v>
      </c>
      <c r="C3" s="33">
        <v>7.5</v>
      </c>
      <c r="D3" s="36">
        <v>0.41</v>
      </c>
      <c r="E3" s="37">
        <v>7.5</v>
      </c>
      <c r="F3" s="35">
        <v>0</v>
      </c>
      <c r="G3" s="33">
        <v>10</v>
      </c>
      <c r="H3" s="36">
        <v>0</v>
      </c>
      <c r="I3" s="37">
        <v>10</v>
      </c>
      <c r="J3" s="35">
        <v>0</v>
      </c>
      <c r="K3" s="33">
        <v>0</v>
      </c>
      <c r="L3" s="36">
        <v>0</v>
      </c>
      <c r="M3" s="37">
        <v>7.5</v>
      </c>
      <c r="N3" s="35">
        <v>0</v>
      </c>
      <c r="O3" s="33">
        <v>10</v>
      </c>
      <c r="P3" s="36">
        <v>0</v>
      </c>
      <c r="Q3" s="37">
        <v>10</v>
      </c>
      <c r="R3" s="35">
        <v>0</v>
      </c>
      <c r="S3" s="33"/>
      <c r="T3" s="36">
        <v>0</v>
      </c>
      <c r="U3" s="37">
        <v>10</v>
      </c>
      <c r="V3" s="42">
        <v>0.82352941176470584</v>
      </c>
      <c r="W3" s="33">
        <v>0</v>
      </c>
      <c r="X3" s="36">
        <v>100</v>
      </c>
      <c r="Y3" s="37">
        <v>10</v>
      </c>
    </row>
    <row r="4" spans="1:25" ht="30" customHeight="1" x14ac:dyDescent="0.3">
      <c r="A4" s="31">
        <v>45413</v>
      </c>
      <c r="B4" s="40">
        <v>1.7968831194787545E-2</v>
      </c>
      <c r="C4" s="33">
        <v>7.5</v>
      </c>
      <c r="D4" s="36">
        <v>0.33</v>
      </c>
      <c r="E4" s="37">
        <v>7.5</v>
      </c>
      <c r="F4" s="35">
        <v>0</v>
      </c>
      <c r="G4" s="33">
        <v>10</v>
      </c>
      <c r="H4" s="36">
        <v>0</v>
      </c>
      <c r="I4" s="37">
        <v>10</v>
      </c>
      <c r="J4" s="35">
        <v>0</v>
      </c>
      <c r="K4" s="33">
        <v>0</v>
      </c>
      <c r="L4" s="36">
        <v>0</v>
      </c>
      <c r="M4" s="37">
        <v>7.5</v>
      </c>
      <c r="N4" s="35">
        <v>0</v>
      </c>
      <c r="O4" s="33">
        <v>10</v>
      </c>
      <c r="P4" s="36">
        <v>0</v>
      </c>
      <c r="Q4" s="37">
        <v>10</v>
      </c>
      <c r="R4" s="35">
        <v>0</v>
      </c>
      <c r="S4" s="33"/>
      <c r="T4" s="36">
        <v>0</v>
      </c>
      <c r="U4" s="37">
        <v>10</v>
      </c>
      <c r="V4" s="42">
        <v>0.56000000000000005</v>
      </c>
      <c r="W4" s="33">
        <v>0</v>
      </c>
      <c r="X4" s="36">
        <v>100</v>
      </c>
      <c r="Y4" s="37">
        <v>10</v>
      </c>
    </row>
    <row r="5" spans="1:25" ht="30" customHeight="1" x14ac:dyDescent="0.3">
      <c r="A5" s="31">
        <v>45444</v>
      </c>
      <c r="B5" s="40">
        <v>1.1726594650205762E-2</v>
      </c>
      <c r="C5" s="33">
        <v>7.5</v>
      </c>
      <c r="D5" s="36">
        <v>0.35</v>
      </c>
      <c r="E5" s="37">
        <v>7.5</v>
      </c>
      <c r="F5" s="35">
        <v>0</v>
      </c>
      <c r="G5" s="33">
        <v>10</v>
      </c>
      <c r="H5" s="36">
        <v>0</v>
      </c>
      <c r="I5" s="37">
        <v>10</v>
      </c>
      <c r="J5" s="35">
        <v>0</v>
      </c>
      <c r="K5" s="33">
        <v>0</v>
      </c>
      <c r="L5" s="36">
        <v>0</v>
      </c>
      <c r="M5" s="37">
        <v>7.5</v>
      </c>
      <c r="N5" s="35">
        <v>0</v>
      </c>
      <c r="O5" s="33">
        <v>10</v>
      </c>
      <c r="P5" s="36">
        <v>0</v>
      </c>
      <c r="Q5" s="37">
        <v>10</v>
      </c>
      <c r="R5" s="35">
        <v>0</v>
      </c>
      <c r="S5" s="33"/>
      <c r="T5" s="36">
        <v>0</v>
      </c>
      <c r="U5" s="37">
        <v>10</v>
      </c>
      <c r="V5" s="42">
        <v>0.57446808510638303</v>
      </c>
      <c r="W5" s="33">
        <v>0</v>
      </c>
      <c r="X5" s="36">
        <v>98</v>
      </c>
      <c r="Y5" s="37">
        <v>7.5</v>
      </c>
    </row>
    <row r="6" spans="1:25" ht="30" customHeight="1" x14ac:dyDescent="0.3">
      <c r="A6" s="31">
        <v>45474</v>
      </c>
      <c r="B6" s="40">
        <v>1.3101374570446736E-2</v>
      </c>
      <c r="C6" s="33">
        <v>7.5</v>
      </c>
      <c r="D6" s="36">
        <v>0.41</v>
      </c>
      <c r="E6" s="37">
        <v>7.5</v>
      </c>
      <c r="F6" s="35">
        <v>0</v>
      </c>
      <c r="G6" s="33">
        <v>10</v>
      </c>
      <c r="H6" s="36">
        <v>0</v>
      </c>
      <c r="I6" s="37">
        <v>10</v>
      </c>
      <c r="J6" s="35">
        <v>0</v>
      </c>
      <c r="K6" s="33">
        <v>0</v>
      </c>
      <c r="L6" s="36">
        <v>0</v>
      </c>
      <c r="M6" s="37">
        <v>7.5</v>
      </c>
      <c r="N6" s="35">
        <v>0</v>
      </c>
      <c r="O6" s="33">
        <v>10</v>
      </c>
      <c r="P6" s="36">
        <v>0</v>
      </c>
      <c r="Q6" s="37">
        <v>10</v>
      </c>
      <c r="R6" s="35">
        <v>0</v>
      </c>
      <c r="S6" s="33"/>
      <c r="T6" s="36">
        <v>0</v>
      </c>
      <c r="U6" s="37">
        <v>10</v>
      </c>
      <c r="V6" s="42">
        <v>0.75</v>
      </c>
      <c r="W6" s="33">
        <v>0</v>
      </c>
      <c r="X6" s="36">
        <v>91</v>
      </c>
      <c r="Y6" s="37">
        <v>7.5</v>
      </c>
    </row>
    <row r="7" spans="1:25" ht="30" customHeight="1" x14ac:dyDescent="0.3">
      <c r="A7" s="31">
        <v>45505</v>
      </c>
      <c r="B7" s="40">
        <v>6.0715609936966997E-3</v>
      </c>
      <c r="C7" s="33">
        <v>7.5</v>
      </c>
      <c r="D7" s="36">
        <v>0.19</v>
      </c>
      <c r="E7" s="37">
        <v>7.5</v>
      </c>
      <c r="F7" s="35">
        <v>0</v>
      </c>
      <c r="G7" s="33">
        <v>10</v>
      </c>
      <c r="H7" s="36">
        <v>0</v>
      </c>
      <c r="I7" s="37">
        <v>10</v>
      </c>
      <c r="J7" s="35">
        <v>0.75</v>
      </c>
      <c r="K7" s="33">
        <v>0</v>
      </c>
      <c r="L7" s="36">
        <v>0</v>
      </c>
      <c r="M7" s="37">
        <v>7.5</v>
      </c>
      <c r="N7" s="35">
        <v>0</v>
      </c>
      <c r="O7" s="33">
        <v>10</v>
      </c>
      <c r="P7" s="36">
        <v>0</v>
      </c>
      <c r="Q7" s="37">
        <v>10</v>
      </c>
      <c r="R7" s="35">
        <v>0</v>
      </c>
      <c r="S7" s="33"/>
      <c r="T7" s="36">
        <v>0</v>
      </c>
      <c r="U7" s="37">
        <v>10</v>
      </c>
      <c r="V7" s="42">
        <v>0.70270270270270274</v>
      </c>
      <c r="W7" s="33">
        <v>0</v>
      </c>
      <c r="X7" s="36">
        <v>95</v>
      </c>
      <c r="Y7" s="37">
        <v>7.5</v>
      </c>
    </row>
    <row r="8" spans="1:25" ht="30" customHeight="1" x14ac:dyDescent="0.3">
      <c r="A8" s="31">
        <v>45536</v>
      </c>
      <c r="B8" s="40">
        <v>6.3544739429695178E-3</v>
      </c>
      <c r="C8" s="33">
        <v>7.5</v>
      </c>
      <c r="D8" s="36">
        <v>0.18</v>
      </c>
      <c r="E8" s="37">
        <v>7.5</v>
      </c>
      <c r="F8" s="35">
        <v>0</v>
      </c>
      <c r="G8" s="33">
        <v>10</v>
      </c>
      <c r="H8" s="36">
        <v>1</v>
      </c>
      <c r="I8" s="37">
        <v>7.5</v>
      </c>
      <c r="J8" s="35">
        <v>0</v>
      </c>
      <c r="K8" s="33">
        <v>0</v>
      </c>
      <c r="L8" s="36">
        <v>100</v>
      </c>
      <c r="M8" s="37">
        <v>10</v>
      </c>
      <c r="N8" s="35">
        <v>0</v>
      </c>
      <c r="O8" s="33">
        <v>10</v>
      </c>
      <c r="P8" s="36">
        <v>0</v>
      </c>
      <c r="Q8" s="37">
        <v>10</v>
      </c>
      <c r="R8" s="35">
        <v>0</v>
      </c>
      <c r="S8" s="33"/>
      <c r="T8" s="36">
        <v>0</v>
      </c>
      <c r="U8" s="37">
        <v>10</v>
      </c>
      <c r="V8" s="42">
        <v>0.85567010309278346</v>
      </c>
      <c r="W8" s="33">
        <v>0</v>
      </c>
      <c r="X8" s="36">
        <v>98</v>
      </c>
      <c r="Y8" s="37">
        <v>7.5</v>
      </c>
    </row>
    <row r="9" spans="1:25" ht="30" customHeight="1" x14ac:dyDescent="0.3">
      <c r="A9" s="31">
        <v>45566</v>
      </c>
      <c r="B9" s="40">
        <v>2.3135516143701684E-2</v>
      </c>
      <c r="C9" s="33">
        <v>7.5</v>
      </c>
      <c r="D9" s="36">
        <v>0.72</v>
      </c>
      <c r="E9" s="37">
        <v>7.5</v>
      </c>
      <c r="F9" s="35">
        <v>0</v>
      </c>
      <c r="G9" s="33">
        <v>10</v>
      </c>
      <c r="H9" s="36">
        <v>0</v>
      </c>
      <c r="I9" s="37">
        <v>10</v>
      </c>
      <c r="J9" s="35">
        <v>0.75</v>
      </c>
      <c r="K9" s="33">
        <v>0</v>
      </c>
      <c r="L9" s="36">
        <v>0</v>
      </c>
      <c r="M9" s="37">
        <v>7.5</v>
      </c>
      <c r="N9" s="35">
        <v>0</v>
      </c>
      <c r="O9" s="33">
        <v>10</v>
      </c>
      <c r="P9" s="36">
        <v>0</v>
      </c>
      <c r="Q9" s="37">
        <v>10</v>
      </c>
      <c r="R9" s="35">
        <v>0</v>
      </c>
      <c r="S9" s="33"/>
      <c r="T9" s="36">
        <v>0</v>
      </c>
      <c r="U9" s="37">
        <v>10</v>
      </c>
      <c r="V9" s="42">
        <v>0.95522388059701491</v>
      </c>
      <c r="W9" s="33">
        <v>0</v>
      </c>
      <c r="X9" s="36">
        <v>100</v>
      </c>
      <c r="Y9" s="37">
        <v>10</v>
      </c>
    </row>
    <row r="10" spans="1:25" ht="30" customHeight="1" x14ac:dyDescent="0.3">
      <c r="A10" s="31">
        <v>45597</v>
      </c>
      <c r="B10" s="40">
        <v>2.6783230859317816E-2</v>
      </c>
      <c r="C10" s="33">
        <v>7.5</v>
      </c>
      <c r="D10" s="36">
        <v>0.8</v>
      </c>
      <c r="E10" s="37">
        <v>7.5</v>
      </c>
      <c r="F10" s="42">
        <v>0.14285714285714285</v>
      </c>
      <c r="G10" s="33">
        <v>7.5</v>
      </c>
      <c r="H10" s="36">
        <v>0</v>
      </c>
      <c r="I10" s="37">
        <v>10</v>
      </c>
      <c r="J10" s="35">
        <v>0</v>
      </c>
      <c r="K10" s="33">
        <v>0</v>
      </c>
      <c r="L10" s="36">
        <v>0</v>
      </c>
      <c r="M10" s="37">
        <v>7.5</v>
      </c>
      <c r="N10" s="35">
        <v>0</v>
      </c>
      <c r="O10" s="33">
        <v>10</v>
      </c>
      <c r="P10" s="36">
        <v>0</v>
      </c>
      <c r="Q10" s="37">
        <v>10</v>
      </c>
      <c r="R10" s="35">
        <v>0</v>
      </c>
      <c r="S10" s="33"/>
      <c r="T10" s="36">
        <v>0</v>
      </c>
      <c r="U10" s="37">
        <v>10</v>
      </c>
      <c r="V10" s="42">
        <v>0.84816753926701571</v>
      </c>
      <c r="W10" s="33">
        <v>0</v>
      </c>
      <c r="X10" s="36">
        <v>100</v>
      </c>
      <c r="Y10" s="37">
        <v>10</v>
      </c>
    </row>
    <row r="11" spans="1:25" ht="30" customHeight="1" x14ac:dyDescent="0.3">
      <c r="A11" s="31">
        <v>45627</v>
      </c>
      <c r="B11" s="40">
        <v>1.0725046300135445E-2</v>
      </c>
      <c r="C11" s="33">
        <v>7.5</v>
      </c>
      <c r="D11" s="36">
        <v>0.33</v>
      </c>
      <c r="E11" s="37">
        <v>7.5</v>
      </c>
      <c r="F11" s="35">
        <v>0</v>
      </c>
      <c r="G11" s="33">
        <v>10</v>
      </c>
      <c r="H11" s="36">
        <v>0</v>
      </c>
      <c r="I11" s="37">
        <v>10</v>
      </c>
      <c r="J11" s="35">
        <v>0</v>
      </c>
      <c r="K11" s="33">
        <v>0</v>
      </c>
      <c r="L11" s="36">
        <v>0</v>
      </c>
      <c r="M11" s="37">
        <v>7.5</v>
      </c>
      <c r="N11" s="35">
        <v>0</v>
      </c>
      <c r="O11" s="33">
        <v>10</v>
      </c>
      <c r="P11" s="36">
        <v>0</v>
      </c>
      <c r="Q11" s="37">
        <v>10</v>
      </c>
      <c r="R11" s="35">
        <v>0</v>
      </c>
      <c r="S11" s="33"/>
      <c r="T11" s="36">
        <v>0</v>
      </c>
      <c r="U11" s="37">
        <v>10</v>
      </c>
      <c r="V11" s="42">
        <v>0.68556701030927836</v>
      </c>
      <c r="W11" s="33">
        <v>0</v>
      </c>
      <c r="X11" s="36">
        <v>100</v>
      </c>
      <c r="Y11" s="37">
        <v>10</v>
      </c>
    </row>
    <row r="12" spans="1:25" ht="30" customHeight="1" x14ac:dyDescent="0.3">
      <c r="A12" s="31">
        <v>45658</v>
      </c>
      <c r="B12" s="40">
        <v>1.2936827956989248E-2</v>
      </c>
      <c r="C12" s="33">
        <v>7.5</v>
      </c>
      <c r="D12" s="36">
        <v>0.31</v>
      </c>
      <c r="E12" s="37">
        <v>7.5</v>
      </c>
      <c r="F12" s="35">
        <v>0</v>
      </c>
      <c r="G12" s="33">
        <v>10</v>
      </c>
      <c r="H12" s="36">
        <v>0</v>
      </c>
      <c r="I12" s="37">
        <v>10</v>
      </c>
      <c r="J12" s="35">
        <v>0.8</v>
      </c>
      <c r="K12" s="33">
        <v>0</v>
      </c>
      <c r="L12" s="36">
        <v>0</v>
      </c>
      <c r="M12" s="37">
        <v>7.5</v>
      </c>
      <c r="N12" s="35">
        <v>0</v>
      </c>
      <c r="O12" s="33">
        <v>10</v>
      </c>
      <c r="P12" s="36">
        <v>0</v>
      </c>
      <c r="Q12" s="37">
        <v>10</v>
      </c>
      <c r="R12" s="35">
        <v>0</v>
      </c>
      <c r="S12" s="33"/>
      <c r="T12" s="36">
        <v>0</v>
      </c>
      <c r="U12" s="37">
        <v>10</v>
      </c>
      <c r="V12" s="42">
        <v>0.81304347826086953</v>
      </c>
      <c r="W12" s="33">
        <v>0</v>
      </c>
      <c r="X12" s="36">
        <v>100</v>
      </c>
      <c r="Y12" s="37">
        <v>10</v>
      </c>
    </row>
    <row r="13" spans="1:25" ht="30" customHeight="1" x14ac:dyDescent="0.3">
      <c r="A13" s="31">
        <v>45689</v>
      </c>
      <c r="B13" s="40">
        <v>1.7777753160817675E-2</v>
      </c>
      <c r="C13" s="33">
        <v>7.5</v>
      </c>
      <c r="D13" s="36">
        <v>0.39</v>
      </c>
      <c r="E13" s="37">
        <v>7.5</v>
      </c>
      <c r="F13" s="35">
        <v>0</v>
      </c>
      <c r="G13" s="33">
        <v>10</v>
      </c>
      <c r="H13" s="36">
        <v>0</v>
      </c>
      <c r="I13" s="37">
        <v>10</v>
      </c>
      <c r="J13" s="35">
        <v>0</v>
      </c>
      <c r="K13" s="33">
        <v>0</v>
      </c>
      <c r="L13" s="36">
        <v>0</v>
      </c>
      <c r="M13" s="37">
        <v>7.5</v>
      </c>
      <c r="N13" s="35">
        <v>0</v>
      </c>
      <c r="O13" s="33">
        <v>10</v>
      </c>
      <c r="P13" s="36">
        <v>0</v>
      </c>
      <c r="Q13" s="37">
        <v>10</v>
      </c>
      <c r="R13" s="35">
        <v>0</v>
      </c>
      <c r="S13" s="33"/>
      <c r="T13" s="36">
        <v>0</v>
      </c>
      <c r="U13" s="37">
        <v>10</v>
      </c>
      <c r="V13" s="42">
        <v>0.83125000000000004</v>
      </c>
      <c r="W13" s="33">
        <v>0</v>
      </c>
      <c r="X13" s="36">
        <v>100</v>
      </c>
      <c r="Y13" s="37">
        <v>10</v>
      </c>
    </row>
    <row r="14" spans="1:25" ht="30" customHeight="1" x14ac:dyDescent="0.3">
      <c r="A14" s="31">
        <v>45717</v>
      </c>
      <c r="B14" s="40">
        <v>4.9587475485223511E-3</v>
      </c>
      <c r="C14" s="33">
        <v>7.5</v>
      </c>
      <c r="D14" s="36">
        <v>0.15</v>
      </c>
      <c r="E14" s="37">
        <v>7.5</v>
      </c>
      <c r="F14" s="35">
        <v>0</v>
      </c>
      <c r="G14" s="33">
        <v>10</v>
      </c>
      <c r="H14" s="36">
        <v>0</v>
      </c>
      <c r="I14" s="37">
        <v>10</v>
      </c>
      <c r="J14" s="35">
        <v>0</v>
      </c>
      <c r="K14" s="33">
        <v>0</v>
      </c>
      <c r="L14" s="36">
        <v>0</v>
      </c>
      <c r="M14" s="37">
        <v>7.5</v>
      </c>
      <c r="N14" s="35">
        <v>0</v>
      </c>
      <c r="O14" s="33">
        <v>10</v>
      </c>
      <c r="P14" s="36">
        <v>0</v>
      </c>
      <c r="Q14" s="37">
        <v>10</v>
      </c>
      <c r="R14" s="35">
        <v>0</v>
      </c>
      <c r="S14" s="33"/>
      <c r="T14" s="36">
        <v>0</v>
      </c>
      <c r="U14" s="37">
        <v>10</v>
      </c>
      <c r="V14" s="42">
        <v>0.69306930693069302</v>
      </c>
      <c r="W14" s="33">
        <v>0</v>
      </c>
      <c r="X14" s="36">
        <v>90</v>
      </c>
      <c r="Y14" s="37">
        <v>7.5</v>
      </c>
    </row>
    <row r="15" spans="1:25" ht="30" customHeight="1" x14ac:dyDescent="0.3">
      <c r="A15" s="31">
        <v>45748</v>
      </c>
      <c r="B15" s="40">
        <v>1.2321244855967079E-2</v>
      </c>
      <c r="C15" s="33">
        <v>7.5</v>
      </c>
      <c r="D15" s="36">
        <v>0.37</v>
      </c>
      <c r="E15" s="37">
        <v>7.5</v>
      </c>
      <c r="F15" s="35">
        <v>0</v>
      </c>
      <c r="G15" s="33">
        <v>10</v>
      </c>
      <c r="H15" s="36">
        <v>0</v>
      </c>
      <c r="I15" s="37">
        <v>10</v>
      </c>
      <c r="J15" s="35">
        <v>1</v>
      </c>
      <c r="K15" s="33">
        <v>0</v>
      </c>
      <c r="L15" s="36">
        <v>0</v>
      </c>
      <c r="M15" s="37">
        <v>7.5</v>
      </c>
      <c r="N15" s="35">
        <v>0</v>
      </c>
      <c r="O15" s="33">
        <v>10</v>
      </c>
      <c r="P15" s="36">
        <v>0</v>
      </c>
      <c r="Q15" s="37">
        <v>10</v>
      </c>
      <c r="R15" s="35">
        <v>0</v>
      </c>
      <c r="S15" s="33"/>
      <c r="T15" s="7">
        <v>0</v>
      </c>
      <c r="U15" s="11">
        <v>10</v>
      </c>
      <c r="V15" s="42">
        <v>0.83783783783783783</v>
      </c>
      <c r="W15" s="33">
        <v>0</v>
      </c>
      <c r="X15" s="36">
        <v>90</v>
      </c>
      <c r="Y15" s="37">
        <v>7.5</v>
      </c>
    </row>
    <row r="16" spans="1:25" ht="30" customHeight="1" x14ac:dyDescent="0.3">
      <c r="A16" s="4"/>
      <c r="B16" s="5"/>
      <c r="C16" s="5"/>
      <c r="D16" s="3"/>
      <c r="E16" s="3"/>
      <c r="F16" s="5"/>
      <c r="G16" s="5"/>
      <c r="H16" s="3"/>
      <c r="I16" s="3"/>
      <c r="J16" s="5"/>
      <c r="K16" s="5"/>
      <c r="L16" s="3"/>
      <c r="M16" s="3"/>
      <c r="N16" s="5"/>
      <c r="O16" s="5"/>
      <c r="P16" s="3"/>
      <c r="Q16" s="3"/>
      <c r="R16" s="5"/>
      <c r="S16" s="5"/>
      <c r="T16" s="3"/>
      <c r="U16" s="3"/>
      <c r="V16" s="5"/>
      <c r="W16" s="5"/>
      <c r="X16" s="3"/>
      <c r="Y16" s="3"/>
    </row>
    <row r="17" spans="1:25" ht="30" customHeight="1" x14ac:dyDescent="0.3">
      <c r="A17" s="1" t="s">
        <v>44</v>
      </c>
      <c r="B17" s="8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5"/>
      <c r="W17" s="3"/>
      <c r="X17" s="3"/>
      <c r="Y17" s="3"/>
    </row>
    <row r="18" spans="1:25" ht="30" customHeight="1" x14ac:dyDescent="0.3">
      <c r="A18" s="2" t="s">
        <v>39</v>
      </c>
      <c r="B18" s="8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5"/>
      <c r="W18" s="3"/>
      <c r="X18" s="3"/>
      <c r="Y18" s="3"/>
    </row>
    <row r="19" spans="1:25" x14ac:dyDescent="0.3">
      <c r="V19" s="5"/>
    </row>
    <row r="20" spans="1:25" x14ac:dyDescent="0.3">
      <c r="V20" s="5"/>
    </row>
    <row r="21" spans="1:25" x14ac:dyDescent="0.3">
      <c r="V21" s="5"/>
    </row>
    <row r="22" spans="1:25" x14ac:dyDescent="0.3">
      <c r="V22" s="5"/>
    </row>
    <row r="23" spans="1:25" x14ac:dyDescent="0.3">
      <c r="V23" s="5"/>
    </row>
    <row r="24" spans="1:25" x14ac:dyDescent="0.3">
      <c r="V24" s="5"/>
    </row>
    <row r="25" spans="1:25" x14ac:dyDescent="0.3">
      <c r="V25" s="5"/>
    </row>
    <row r="26" spans="1:25" x14ac:dyDescent="0.3">
      <c r="V26" s="5"/>
    </row>
    <row r="27" spans="1:25" x14ac:dyDescent="0.3">
      <c r="V27" s="5"/>
    </row>
  </sheetData>
  <mergeCells count="2">
    <mergeCell ref="A1:A2"/>
    <mergeCell ref="B1:Y1"/>
  </mergeCells>
  <pageMargins left="0.25" right="0.25" top="0.75" bottom="0.75" header="0.3" footer="0.3"/>
  <pageSetup paperSize="9" scale="4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NAAae</vt:lpstr>
      <vt:lpstr>Comparativo Indicadores</vt:lpstr>
      <vt:lpstr>'Comparativo Indicadores'!Area_de_impressao</vt:lpstr>
      <vt:lpstr>NAAae!Area_de_impressao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ALVES</dc:creator>
  <cp:lastModifiedBy>Samsung</cp:lastModifiedBy>
  <cp:lastPrinted>2025-06-09T12:39:03Z</cp:lastPrinted>
  <dcterms:created xsi:type="dcterms:W3CDTF">2025-03-27T14:57:19Z</dcterms:created>
  <dcterms:modified xsi:type="dcterms:W3CDTF">2025-06-09T17:49:39Z</dcterms:modified>
</cp:coreProperties>
</file>