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ROCESSOS\2024\NOVO HAMBURGO\REVISÃO TARIFÁRIA\"/>
    </mc:Choice>
  </mc:AlternateContent>
  <xr:revisionPtr revIDLastSave="0" documentId="8_{DAEC5FA8-8EE9-4C35-B3D8-598C6C1B1B85}" xr6:coauthVersionLast="47" xr6:coauthVersionMax="47" xr10:uidLastSave="{00000000-0000-0000-0000-000000000000}"/>
  <bookViews>
    <workbookView xWindow="-108" yWindow="-108" windowWidth="23256" windowHeight="12456" activeTab="6" xr2:uid="{765B1D40-72FD-4A25-81BC-86134F1C438C}"/>
  </bookViews>
  <sheets>
    <sheet name="Fonte de Dados" sheetId="3" r:id="rId1"/>
    <sheet name="Histograma" sheetId="11" r:id="rId2"/>
    <sheet name="Investimentos" sheetId="8" r:id="rId3"/>
    <sheet name="RevTarifária 2025" sheetId="14" r:id="rId4"/>
    <sheet name="Cenário 1" sheetId="16" r:id="rId5"/>
    <sheet name="Cenário 2" sheetId="17" r:id="rId6"/>
    <sheet name="Cenário 3" sheetId="22" r:id="rId7"/>
  </sheets>
  <externalReferences>
    <externalReference r:id="rId8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" i="11" l="1"/>
  <c r="K3" i="11" s="1"/>
  <c r="N4" i="11"/>
  <c r="M4" i="11" s="1"/>
  <c r="N5" i="11"/>
  <c r="M5" i="11" s="1"/>
  <c r="N6" i="11"/>
  <c r="K6" i="11" s="1"/>
  <c r="K4" i="11" l="1"/>
  <c r="M6" i="11"/>
  <c r="K5" i="11"/>
  <c r="M3" i="11"/>
  <c r="N7" i="11"/>
  <c r="C41" i="14" l="1"/>
  <c r="C42" i="14" l="1"/>
  <c r="C43" i="14" s="1"/>
  <c r="M70" i="3" l="1"/>
  <c r="M66" i="3"/>
  <c r="M62" i="3"/>
  <c r="M73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AGESAN AGESAN</author>
  </authors>
  <commentList>
    <comment ref="B28" authorId="0" shapeId="0" xr:uid="{3E29FF88-F1AE-4897-97D5-6AAD94ED6EEF}">
      <text>
        <r>
          <rPr>
            <b/>
            <sz val="9"/>
            <color indexed="81"/>
            <rFont val="Segoe UI"/>
            <family val="2"/>
          </rPr>
          <t>A Defasagem Tarifária (DT) é o indicador síntese da condição de equilíbrio, observado pelo Ciclo Tarifário imediatamente encerrado. A DT negativa indica a capacidade da Receita Tarifária arcar com os custos, enquanto a DT positiva demonstra insuficiência para cobrir os custos.</t>
        </r>
      </text>
    </comment>
    <comment ref="B34" authorId="0" shapeId="0" xr:uid="{9DEFDAF7-D4CA-4AA0-8E54-B3BDA3B925B8}">
      <text>
        <r>
          <rPr>
            <b/>
            <sz val="9"/>
            <color indexed="81"/>
            <rFont val="Segoe UI"/>
            <family val="2"/>
          </rPr>
          <t>A Tarifa Média Necessária (TMN) sintetiza as receitas, gastos e demais variáveis planejados e projetados para o novo Ciclo Tarifário.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AGESAN AGESAN</author>
  </authors>
  <commentList>
    <comment ref="B1" authorId="0" shapeId="0" xr:uid="{2C37E6FC-0CBA-4B0C-8F85-184AD8AB069D}">
      <text>
        <r>
          <rPr>
            <b/>
            <sz val="9"/>
            <color indexed="81"/>
            <rFont val="Segoe UI"/>
            <family val="2"/>
          </rPr>
          <t>A Tarifa Média Necessária (TMN) sintetiza as receitas, gastos e demais variáveis planejados e projetados para o novo Ciclo Tarifário.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AGESAN AGESAN</author>
  </authors>
  <commentList>
    <comment ref="B1" authorId="0" shapeId="0" xr:uid="{5275003D-C524-478E-9586-EB55BB5186F9}">
      <text>
        <r>
          <rPr>
            <b/>
            <sz val="9"/>
            <color indexed="81"/>
            <rFont val="Segoe UI"/>
            <family val="2"/>
          </rPr>
          <t>A Tarifa Média Necessária (TMN) sintetiza as receitas, gastos e demais variáveis planejados e projetados para o novo Ciclo Tarifário.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AGESAN AGESAN</author>
  </authors>
  <commentList>
    <comment ref="B1" authorId="0" shapeId="0" xr:uid="{4E12DDEC-8A83-4AF2-90F3-D685A22753C1}">
      <text>
        <r>
          <rPr>
            <b/>
            <sz val="9"/>
            <color indexed="81"/>
            <rFont val="Segoe UI"/>
            <family val="2"/>
          </rPr>
          <t>A Tarifa Média Necessária (TMN) sintetiza as receitas, gastos e demais variáveis planejados e projetados para o novo Ciclo Tarifário.</t>
        </r>
      </text>
    </comment>
  </commentList>
</comments>
</file>

<file path=xl/sharedStrings.xml><?xml version="1.0" encoding="utf-8"?>
<sst xmlns="http://schemas.openxmlformats.org/spreadsheetml/2006/main" count="812" uniqueCount="482">
  <si>
    <t>Análise do Período Anterior (To)</t>
  </si>
  <si>
    <t>Tarifa Média Praticada (TMP)</t>
  </si>
  <si>
    <t>TMP = RT/VF</t>
  </si>
  <si>
    <t>Componentes</t>
  </si>
  <si>
    <t>Média</t>
  </si>
  <si>
    <t>TMP = Tarifa Média Praticada</t>
  </si>
  <si>
    <t>Faturamento Água (R$)</t>
  </si>
  <si>
    <t xml:space="preserve">Volume Faturado Água </t>
  </si>
  <si>
    <t>VF = Volume Faturado</t>
  </si>
  <si>
    <t>GME = Gasto Médio de Exploração, Amortização de Dívidas, Provisão e Precatórios</t>
  </si>
  <si>
    <t>Gasto de Exploração (GEX)</t>
  </si>
  <si>
    <t>GEX = Gasto de Exploração</t>
  </si>
  <si>
    <t>Volume Faturado (VF)</t>
  </si>
  <si>
    <r>
      <t>GM</t>
    </r>
    <r>
      <rPr>
        <b/>
        <vertAlign val="subscript"/>
        <sz val="11"/>
        <color theme="1"/>
        <rFont val="Calibri"/>
        <family val="2"/>
        <scheme val="minor"/>
      </rPr>
      <t>E</t>
    </r>
    <r>
      <rPr>
        <b/>
        <sz val="11"/>
        <color theme="1"/>
        <rFont val="Calibri"/>
        <family val="2"/>
        <scheme val="minor"/>
      </rPr>
      <t xml:space="preserve"> (R$/m³)</t>
    </r>
  </si>
  <si>
    <t>GMi= Gasto Médio de Investimentos</t>
  </si>
  <si>
    <t>Investimentos com Recursos Próprios (IRP)</t>
  </si>
  <si>
    <t>IRP = Investimentos com Recursos Próprios</t>
  </si>
  <si>
    <t>GMT = GME+GMI</t>
  </si>
  <si>
    <t>GMT = Gasto Médio Total</t>
  </si>
  <si>
    <t>Defasagem Tarifária (DT)</t>
  </si>
  <si>
    <t>DT= (GMT/TPM)- 1* 100</t>
  </si>
  <si>
    <t>DT= Defasagem Tarifária</t>
  </si>
  <si>
    <t>TMP= Tarifa Média Praticada</t>
  </si>
  <si>
    <t>DT - Histórica (%)</t>
  </si>
  <si>
    <t>Revisão Tarifária</t>
  </si>
  <si>
    <r>
      <t>Tarifa Média Necessária (TMN</t>
    </r>
    <r>
      <rPr>
        <b/>
        <vertAlign val="subscript"/>
        <sz val="11"/>
        <color theme="1"/>
        <rFont val="Calibri"/>
        <family val="2"/>
        <scheme val="minor"/>
      </rPr>
      <t>E</t>
    </r>
    <r>
      <rPr>
        <b/>
        <sz val="11"/>
        <color theme="1"/>
        <rFont val="Calibri"/>
        <family val="2"/>
        <scheme val="minor"/>
      </rPr>
      <t>)</t>
    </r>
  </si>
  <si>
    <t>GEXt = Gastos de exploração projetados para o período "t"</t>
  </si>
  <si>
    <t>VFt = Volume faturado no período "t"</t>
  </si>
  <si>
    <r>
      <t>TMN</t>
    </r>
    <r>
      <rPr>
        <b/>
        <vertAlign val="subscript"/>
        <sz val="11"/>
        <color theme="1"/>
        <rFont val="Calibri"/>
        <family val="2"/>
        <scheme val="minor"/>
      </rPr>
      <t>E</t>
    </r>
  </si>
  <si>
    <t>t = período do ciclo tarifário em anos, variando de 1 a 4</t>
  </si>
  <si>
    <r>
      <t>Tarifa Média Necessária de Investimento (TMN</t>
    </r>
    <r>
      <rPr>
        <b/>
        <vertAlign val="subscript"/>
        <sz val="11"/>
        <color theme="1"/>
        <rFont val="Calibri"/>
        <family val="2"/>
        <scheme val="minor"/>
      </rPr>
      <t>I</t>
    </r>
    <r>
      <rPr>
        <b/>
        <sz val="11"/>
        <color theme="1"/>
        <rFont val="Calibri"/>
        <family val="2"/>
        <scheme val="minor"/>
      </rPr>
      <t>)</t>
    </r>
  </si>
  <si>
    <r>
      <t>TMN</t>
    </r>
    <r>
      <rPr>
        <vertAlign val="subscript"/>
        <sz val="8"/>
        <color theme="1"/>
        <rFont val="Calibri"/>
        <family val="2"/>
        <scheme val="minor"/>
      </rPr>
      <t>I</t>
    </r>
    <r>
      <rPr>
        <sz val="8"/>
        <color theme="1"/>
        <rFont val="Calibri"/>
        <family val="2"/>
        <scheme val="minor"/>
      </rPr>
      <t xml:space="preserve"> = Tarifa Média Necessária - Investimentos</t>
    </r>
  </si>
  <si>
    <t>IRPt = Investimentos Recursos Próprios projetados para o período "t"</t>
  </si>
  <si>
    <t>VFt = Volume Faturado do período "t"</t>
  </si>
  <si>
    <r>
      <t>TMN</t>
    </r>
    <r>
      <rPr>
        <b/>
        <vertAlign val="subscript"/>
        <sz val="11"/>
        <color theme="1"/>
        <rFont val="Calibri"/>
        <family val="2"/>
        <scheme val="minor"/>
      </rPr>
      <t>I</t>
    </r>
  </si>
  <si>
    <t>t = Período do ciclo tarifário em anos, variando de 1 a 4</t>
  </si>
  <si>
    <r>
      <t>Tarifa Média Necessária Total (TMN</t>
    </r>
    <r>
      <rPr>
        <b/>
        <vertAlign val="subscript"/>
        <sz val="11"/>
        <color theme="1"/>
        <rFont val="Calibri"/>
        <family val="2"/>
        <scheme val="minor"/>
      </rPr>
      <t>T</t>
    </r>
    <r>
      <rPr>
        <b/>
        <sz val="11"/>
        <color theme="1"/>
        <rFont val="Calibri"/>
        <family val="2"/>
        <scheme val="minor"/>
      </rPr>
      <t>)</t>
    </r>
  </si>
  <si>
    <r>
      <t>TMN</t>
    </r>
    <r>
      <rPr>
        <vertAlign val="subscript"/>
        <sz val="8"/>
        <color theme="1"/>
        <rFont val="Calibri"/>
        <family val="2"/>
        <scheme val="minor"/>
      </rPr>
      <t>T</t>
    </r>
    <r>
      <rPr>
        <sz val="8"/>
        <color theme="1"/>
        <rFont val="Calibri"/>
        <family val="2"/>
        <scheme val="minor"/>
      </rPr>
      <t xml:space="preserve"> = Tarifa Média Necessária Total</t>
    </r>
  </si>
  <si>
    <r>
      <t>TMN</t>
    </r>
    <r>
      <rPr>
        <vertAlign val="subscript"/>
        <sz val="11"/>
        <color theme="1"/>
        <rFont val="Calibri"/>
        <family val="2"/>
        <scheme val="minor"/>
      </rPr>
      <t>E</t>
    </r>
  </si>
  <si>
    <r>
      <t>TMN</t>
    </r>
    <r>
      <rPr>
        <vertAlign val="subscript"/>
        <sz val="8"/>
        <color theme="1"/>
        <rFont val="Calibri"/>
        <family val="2"/>
        <scheme val="minor"/>
      </rPr>
      <t>E</t>
    </r>
    <r>
      <rPr>
        <sz val="8"/>
        <color theme="1"/>
        <rFont val="Calibri"/>
        <family val="2"/>
        <scheme val="minor"/>
      </rPr>
      <t xml:space="preserve"> = Tarifa Média Necessária Exploração</t>
    </r>
  </si>
  <si>
    <r>
      <t>TMN</t>
    </r>
    <r>
      <rPr>
        <vertAlign val="subscript"/>
        <sz val="11"/>
        <color theme="1"/>
        <rFont val="Calibri"/>
        <family val="2"/>
        <scheme val="minor"/>
      </rPr>
      <t>I</t>
    </r>
  </si>
  <si>
    <r>
      <t>TMN</t>
    </r>
    <r>
      <rPr>
        <b/>
        <vertAlign val="subscript"/>
        <sz val="11"/>
        <color theme="1"/>
        <rFont val="Calibri"/>
        <family val="2"/>
        <scheme val="minor"/>
      </rPr>
      <t>T</t>
    </r>
  </si>
  <si>
    <t>Índice de Revisão Tarifária (IRevT)</t>
  </si>
  <si>
    <t>IRevT = Índice de Revisão Tarifária</t>
  </si>
  <si>
    <r>
      <t>TMN</t>
    </r>
    <r>
      <rPr>
        <vertAlign val="subscript"/>
        <sz val="11"/>
        <color theme="1"/>
        <rFont val="Calibri"/>
        <family val="2"/>
        <scheme val="minor"/>
      </rPr>
      <t>T</t>
    </r>
  </si>
  <si>
    <t>IRevT</t>
  </si>
  <si>
    <t>Ano</t>
  </si>
  <si>
    <t>%</t>
  </si>
  <si>
    <t>Total</t>
  </si>
  <si>
    <t xml:space="preserve">Ano </t>
  </si>
  <si>
    <t>Volumes Faturados por Categoria</t>
  </si>
  <si>
    <t>Total Volume Faturado</t>
  </si>
  <si>
    <t>-</t>
  </si>
  <si>
    <t>Pessoal</t>
  </si>
  <si>
    <t>Descrição</t>
  </si>
  <si>
    <t>Gastos de Exploração - GEX</t>
  </si>
  <si>
    <t>120 dias</t>
  </si>
  <si>
    <t>60 dias</t>
  </si>
  <si>
    <t>COM</t>
  </si>
  <si>
    <t>TOTAL</t>
  </si>
  <si>
    <t>PUB</t>
  </si>
  <si>
    <t>IND</t>
  </si>
  <si>
    <t>Entidade Assistencial</t>
  </si>
  <si>
    <t>RESUMO DE RECURSOS COM FONTES DE INVESTIMENTOS</t>
  </si>
  <si>
    <t>ITEM</t>
  </si>
  <si>
    <t>ATIVIDADES PRIORITÁRIAS</t>
  </si>
  <si>
    <t>Andamento</t>
  </si>
  <si>
    <t>Previsão</t>
  </si>
  <si>
    <t>Inicio da execução</t>
  </si>
  <si>
    <t>Fim da Execução</t>
  </si>
  <si>
    <t>% Conclusão</t>
  </si>
  <si>
    <t>FINAN. CEF</t>
  </si>
  <si>
    <t>FINAN. BANRISUL</t>
  </si>
  <si>
    <t>PRÓPRIO</t>
  </si>
  <si>
    <t>01.</t>
  </si>
  <si>
    <t>SES - SISTEMA DE ESGOTAMENTO SANITÁRIO - LUIZ RAU</t>
  </si>
  <si>
    <t xml:space="preserve"> CEF - TERRAPLENAGEM ETE LUIZ RAU - 1º ETAPA - 4 MESES</t>
  </si>
  <si>
    <t>Licitado - Executado</t>
  </si>
  <si>
    <t>Finalizado</t>
  </si>
  <si>
    <t>PROP - REMANESCENTE TERRAPLENAGEM ETE LUIZ RAU - 2º ETAPA - 3 MESES</t>
  </si>
  <si>
    <t xml:space="preserve">Licitado - Contrato 053/2023 - Em andamento, a MGM retornou no dia 03/09/2024 à Obra. </t>
  </si>
  <si>
    <t>17 meses inicialmente</t>
  </si>
  <si>
    <t>02.</t>
  </si>
  <si>
    <t>CEF - INTERCEPTOR NICOLAU BECKER -6 MESES</t>
  </si>
  <si>
    <t>Projeto necessita de complementação, será estudado um meio de contratação junto com as Obras da EBE Luiz Rau.</t>
  </si>
  <si>
    <t>10 meses</t>
  </si>
  <si>
    <t>03.</t>
  </si>
  <si>
    <t>CEF - DEFINIÇÃO E DIRERIZES PARA TRABALHO TÉCNICO SOCIAL</t>
  </si>
  <si>
    <t>Licitado - Contrato 021/2022 - Em andamento, Processo com ordem de reinicio em 03/09/2024 para dar andamento ao TTS da Obra Luiz Rau.</t>
  </si>
  <si>
    <t>Durante todos os trabalhos da ETE</t>
  </si>
  <si>
    <t>05.</t>
  </si>
  <si>
    <t>CEF - ESTAÇÃO DE TRATAMENTO DE ESGOTO LUIZ RAU - 17 meses</t>
  </si>
  <si>
    <t>BANRISUL - ESTAÇÃO DE TRATAMENTO DE ESGOTO LUIZ RAU - 17 meses</t>
  </si>
  <si>
    <t>06.</t>
  </si>
  <si>
    <t>BANRISUL - EBE - LUIZ RAU -6 MESES 
Base março 2020 + INCC 34,84%</t>
  </si>
  <si>
    <t>Projeto necessita de complementação, será estudado um meio de contratação junto com as Obras do Interceptor.</t>
  </si>
  <si>
    <t>SAA - AMPLIAÇÃO DO SISTEMA DE TRATAMENTO DE ÁGUA</t>
  </si>
  <si>
    <t>FINALIZAÇÃO DO CONTRATO AMPLIAÇÃO DA ETA - 5 meses</t>
  </si>
  <si>
    <t>Em andamento, está sendo realizado estudos para colocar em funcionamento os blocos Hidraulicos já construídos na ETA.</t>
  </si>
  <si>
    <t>EXECUÇÃO DA NOVA TRAVESSIA DA PONTE SECA E REMANESCENTE DA ADUTORA DE ÁGUA BRUTA - 6 Meses</t>
  </si>
  <si>
    <t>Licitado - Contrato 036/2024 - Aguardando planejamento executivo e janela de prazo para ordem de inicio.</t>
  </si>
  <si>
    <t>180 dias</t>
  </si>
  <si>
    <t>Previsão 01/11/2024</t>
  </si>
  <si>
    <t>AVALIAÇÃO E PROJETO DE RECUPERAÇÃO DO TUBOS DE AÇO - TRAVESSIA</t>
  </si>
  <si>
    <t>Licitado - Executado - Conclusão, os tubos deverão ser adquiridos novos.</t>
  </si>
  <si>
    <t>04.</t>
  </si>
  <si>
    <t>EXECUÇÃO DA RECUPERAÇÃO DO TUBOS DE AÇO - TRAVESSIA - Estimativa</t>
  </si>
  <si>
    <t>Em andamento para aquisição de tubos novos.</t>
  </si>
  <si>
    <t>EXECUÇÃO DO REMANESCENTE DA NOVA CAPTAÇÃO E EAB - 8 Meses
Ùltima estimativa</t>
  </si>
  <si>
    <t>Em análise da Caixa, assim que aprovado deverá ser reformulado para novo modelo de contratação.</t>
  </si>
  <si>
    <t>Reforma dos Filtros</t>
  </si>
  <si>
    <t>Em estudo de ETP para embasar solução técnica, conforme reunião com a Diretoria Técnica, a Produção informou que não é possível realizar as reformas no verão.</t>
  </si>
  <si>
    <t>Em elaboração</t>
  </si>
  <si>
    <t>Previsão de finalizar ETP - 15/11/2024</t>
  </si>
  <si>
    <t>SAA /SES - SUPERVISÃO AMBIENTAL</t>
  </si>
  <si>
    <t>SUPERVISÃO AMBIENTAL DOS FINANCIAMENTOS</t>
  </si>
  <si>
    <t>Processo encontra-se paralisado.</t>
  </si>
  <si>
    <t>SES - ROSELANDIA</t>
  </si>
  <si>
    <t>EXECUÇÃO OS DESTAMPONAMENTOS DAS LIGAÇÕES DE ESGOTO</t>
  </si>
  <si>
    <t>Executado, necessita avaliação para contratação de casos que foram inviáveis de execução de ligação de esgoto.</t>
  </si>
  <si>
    <t>PROGRAMA DE SUBSTITUIÇÃO DE REDES DE ÁGUA</t>
  </si>
  <si>
    <t>EXECUÇÃO DE SUBSTITUIÇÃO DE REDES DE ÁGUA</t>
  </si>
  <si>
    <t xml:space="preserve">Para modelagem de estudos. </t>
  </si>
  <si>
    <t>EXTRAPOLAÇÃO DO ORÇAMENTO DA ETE</t>
  </si>
  <si>
    <t>Percentual necessário para conclusão da ETE Luiz Rau.</t>
  </si>
  <si>
    <t>07.</t>
  </si>
  <si>
    <t>RECUPERAÇÃO DO RESERVATÓRIO M. CARDOSO</t>
  </si>
  <si>
    <t>Em estudo de ETP para embasar solução técnica.</t>
  </si>
  <si>
    <t>08.</t>
  </si>
  <si>
    <t>LOTEAMENTO SÃO JOSE</t>
  </si>
  <si>
    <t>09.</t>
  </si>
  <si>
    <t>TALUDE DA ETA</t>
  </si>
  <si>
    <t>Previsão de finalizar ETP - 15/09/2024</t>
  </si>
  <si>
    <t>010.</t>
  </si>
  <si>
    <t>REFORMA EAB ANTIGA</t>
  </si>
  <si>
    <t>011.</t>
  </si>
  <si>
    <t>1º ETAPA SES PAMPA - NOVO PAC</t>
  </si>
  <si>
    <t>Contemplado no PAC - Caixa em agosto de 2024.</t>
  </si>
  <si>
    <t>Aguardando reunião CEF</t>
  </si>
  <si>
    <t>012.</t>
  </si>
  <si>
    <t>SES CERQUINHA - NOVO PAC</t>
  </si>
  <si>
    <t>Não contemplado no Programa PAC.</t>
  </si>
  <si>
    <t>013.</t>
  </si>
  <si>
    <t>REDES DO LUIZ RAU - NOVO PAC</t>
  </si>
  <si>
    <t>014.</t>
  </si>
  <si>
    <t>SISTEMA DE TRATAMENTO DE LODO DA ETA - NOVO PAC</t>
  </si>
  <si>
    <t>015.</t>
  </si>
  <si>
    <t>ADUTORA CANUDOS- NOVO PAC</t>
  </si>
  <si>
    <t>ADUTORA CANUDOS - NOVO PAC</t>
  </si>
  <si>
    <t>016.</t>
  </si>
  <si>
    <t>NOVO RESERVATÓRIO DA ETA - NOVO PAC</t>
  </si>
  <si>
    <t>23.</t>
  </si>
  <si>
    <t>TOTAL GERAL</t>
  </si>
  <si>
    <t>PRECATÓRIOS</t>
  </si>
  <si>
    <t>Saldo Atual</t>
  </si>
  <si>
    <t>FORMA DE PAGAMENTO</t>
  </si>
  <si>
    <t>PRAZO FINAL DA AMORTIZAÇÃO</t>
  </si>
  <si>
    <t>VALOR MENSAL ATUALIZADO</t>
  </si>
  <si>
    <t>Repasses mensais para PMNH</t>
  </si>
  <si>
    <t>FINANCIAMENTOS</t>
  </si>
  <si>
    <t>BANRISUL</t>
  </si>
  <si>
    <t>Saldo 15/09/2024</t>
  </si>
  <si>
    <t>Pagtos mensais  --- Amortização principal (SAC) + Encargos e Juros s/ saldo devedor</t>
  </si>
  <si>
    <t>ESGOTO CAIXA</t>
  </si>
  <si>
    <t>Saldo 14/06/2024</t>
  </si>
  <si>
    <t>Pagtos mensais - Parcelas constantes conforme saldo devedor</t>
  </si>
  <si>
    <t>ÁGUA CAIXA</t>
  </si>
  <si>
    <t>Saldo dívida</t>
  </si>
  <si>
    <t>Valor Mensal</t>
  </si>
  <si>
    <t>Valor Financiamento</t>
  </si>
  <si>
    <t>Parcelas Liberadas</t>
  </si>
  <si>
    <t>Saldo a Liberar</t>
  </si>
  <si>
    <t>Financiamentos Contratados</t>
  </si>
  <si>
    <t>Valor a Liberar</t>
  </si>
  <si>
    <t>FINANCIAMENTOS (Valores à Liberar)</t>
  </si>
  <si>
    <t xml:space="preserve">Plano de Amortização </t>
  </si>
  <si>
    <t>FINANCIAMENTO BANRISUL</t>
  </si>
  <si>
    <t>Contrato</t>
  </si>
  <si>
    <t>12/2007</t>
  </si>
  <si>
    <t>Assinatura</t>
  </si>
  <si>
    <t>Valor Total</t>
  </si>
  <si>
    <t>Financiamento (82,19%)</t>
  </si>
  <si>
    <t>Contrapartida   (17,81%)</t>
  </si>
  <si>
    <t>1ª Liberação</t>
  </si>
  <si>
    <t>Carência</t>
  </si>
  <si>
    <t>36 meses</t>
  </si>
  <si>
    <t>Início</t>
  </si>
  <si>
    <t>Término</t>
  </si>
  <si>
    <t>Amortização</t>
  </si>
  <si>
    <t>208 meses</t>
  </si>
  <si>
    <t>Total de Encargos</t>
  </si>
  <si>
    <t>9% a.a.</t>
  </si>
  <si>
    <t>Juros</t>
  </si>
  <si>
    <t>6% a.a.</t>
  </si>
  <si>
    <t xml:space="preserve">Encargos </t>
  </si>
  <si>
    <t>3% a.a.</t>
  </si>
  <si>
    <t>Tx. Risco</t>
  </si>
  <si>
    <t>1% a.a.</t>
  </si>
  <si>
    <t>Tx de Adm.</t>
  </si>
  <si>
    <t>2% a.a.</t>
  </si>
  <si>
    <t>Indice de Atualização Monetária</t>
  </si>
  <si>
    <t>TR - Índice do FGTS</t>
  </si>
  <si>
    <t xml:space="preserve">Pagto dos Encargos: </t>
  </si>
  <si>
    <t>Mensal sobre o Total liberado</t>
  </si>
  <si>
    <t>FINANCIAMENTO CEF ESGOTO</t>
  </si>
  <si>
    <t>0296.203-90/2009</t>
  </si>
  <si>
    <t>Financiamento</t>
  </si>
  <si>
    <t>Contrapartida</t>
  </si>
  <si>
    <t>47 meses</t>
  </si>
  <si>
    <t>240 meses</t>
  </si>
  <si>
    <t>8,3% a.a.</t>
  </si>
  <si>
    <t>2,3% a.a.</t>
  </si>
  <si>
    <t>0,3% a.a.</t>
  </si>
  <si>
    <t>FINANCIAMENTO CEF ÁGUA</t>
  </si>
  <si>
    <t>0296.204-03/2009</t>
  </si>
  <si>
    <t>OGU ROSELÂNDIA</t>
  </si>
  <si>
    <t>TC</t>
  </si>
  <si>
    <t>408.705-53/2013</t>
  </si>
  <si>
    <t>Valor Total Original</t>
  </si>
  <si>
    <t>Convênio</t>
  </si>
  <si>
    <t>Anual até 2027</t>
  </si>
  <si>
    <t>Anual até 2029</t>
  </si>
  <si>
    <t>Anual até 2033</t>
  </si>
  <si>
    <t>Anual até 2032</t>
  </si>
  <si>
    <t xml:space="preserve">C1 </t>
  </si>
  <si>
    <t xml:space="preserve">EA </t>
  </si>
  <si>
    <t>RA1</t>
  </si>
  <si>
    <t>RA2</t>
  </si>
  <si>
    <t>RA3</t>
  </si>
  <si>
    <t xml:space="preserve">RB </t>
  </si>
  <si>
    <t>Consumos Faturados Anuais</t>
  </si>
  <si>
    <t>2024*</t>
  </si>
  <si>
    <t>Cons. Fat. Esgoto</t>
  </si>
  <si>
    <t xml:space="preserve">Cons. 70% </t>
  </si>
  <si>
    <t>Cons. Faturado</t>
  </si>
  <si>
    <t>Média 1 (2019-2023)</t>
  </si>
  <si>
    <t>Média 2 (2020-2023)</t>
  </si>
  <si>
    <t>Cons. Fat.</t>
  </si>
  <si>
    <t xml:space="preserve"> Médias Mensais 2019-2024</t>
  </si>
  <si>
    <t>2024 (a partir out)</t>
  </si>
  <si>
    <t>Média (2025-2029)</t>
  </si>
  <si>
    <t>Total Anual</t>
  </si>
  <si>
    <t>Precatórios Previstos</t>
  </si>
  <si>
    <t>Fonte: Precatórios Maio/2024, Plano de Amortização - Precatórios</t>
  </si>
  <si>
    <t>Amortizações Dívidas Previstas (Financiamentos)</t>
  </si>
  <si>
    <t>Fonte: Plano de Amortização - Financiamentos</t>
  </si>
  <si>
    <t>2024 (a partir de out)</t>
  </si>
  <si>
    <t>Precatórios TJRS</t>
  </si>
  <si>
    <t>Fonte: https://www.tjrs.jus.br/novo/processos-e-servicos/precatorios-e-rpv/pesquisa-de-precatorios/</t>
  </si>
  <si>
    <t>Fonte: Histograma Competência 06/2023</t>
  </si>
  <si>
    <t xml:space="preserve">Subcategorias </t>
  </si>
  <si>
    <t xml:space="preserve">Componentes Gastos </t>
  </si>
  <si>
    <t xml:space="preserve">% </t>
  </si>
  <si>
    <t>OPEX</t>
  </si>
  <si>
    <t>Materiais de Processo</t>
  </si>
  <si>
    <t xml:space="preserve">Materiais Manutenção e Conservação </t>
  </si>
  <si>
    <t xml:space="preserve">Combustíveis e Lubrificantes </t>
  </si>
  <si>
    <t>Demais Materiais Consumo</t>
  </si>
  <si>
    <t>Serviços Terceiros p/ Man. e Conservação</t>
  </si>
  <si>
    <t>Aluguéis</t>
  </si>
  <si>
    <t>Demais Serviços Terceiros</t>
  </si>
  <si>
    <t>Gastos com Energia Elétrica</t>
  </si>
  <si>
    <t xml:space="preserve">Demais Gastos </t>
  </si>
  <si>
    <t>Fonte: Balancetes 2020, 2021, 2022 e 2023</t>
  </si>
  <si>
    <t xml:space="preserve">Água </t>
  </si>
  <si>
    <t>Esgoto</t>
  </si>
  <si>
    <t xml:space="preserve">Tarifa Média Praticada (TMP) </t>
  </si>
  <si>
    <t>Faturamento Esgoto (R$)</t>
  </si>
  <si>
    <t>Volume Faturado Esgoto</t>
  </si>
  <si>
    <t>Resumo dos Gastos de Exploração - GEX</t>
  </si>
  <si>
    <t>Gastos com Materiais</t>
  </si>
  <si>
    <t>Gastos com Serviços de Terceiros</t>
  </si>
  <si>
    <t>Demais Gastos</t>
  </si>
  <si>
    <t>Componentes Gastos</t>
  </si>
  <si>
    <t>Fonte: Histograma e Balancetes 2020, 2021, 2022 e 2023</t>
  </si>
  <si>
    <t>Rubrica</t>
  </si>
  <si>
    <t>1.1.2.9.1.05.00.00.00.00.00.00.0</t>
  </si>
  <si>
    <t>Perdas estimadas em créditos de divida ativa não tributária</t>
  </si>
  <si>
    <t>1.1.2.9.1.02.01.00.00.00.00.00.0</t>
  </si>
  <si>
    <t>Perdas estimadas em cliente faturas/duplicatas a receber</t>
  </si>
  <si>
    <t>Curto Prazo</t>
  </si>
  <si>
    <t>Longo Prazo</t>
  </si>
  <si>
    <t>1.2.1.1.1.99.05.00.00.00.00.00.0</t>
  </si>
  <si>
    <t>Ajuste de perdas de dívida ativa não tributária</t>
  </si>
  <si>
    <t xml:space="preserve"> Provisões - Receitas Irrecuperáveis</t>
  </si>
  <si>
    <t>3.6.1.7.1.02.00.00.00.00.00.00.0</t>
  </si>
  <si>
    <t>Ajuste para perdas em clientes</t>
  </si>
  <si>
    <t>3.6.1.7.1.06.00.00.00.00.00.00.0</t>
  </si>
  <si>
    <t>Ajuste para perdas em dívida ativa não tributária</t>
  </si>
  <si>
    <t>Fonte: Relatórios Receita 2020, 2021 ,2022 e 2023</t>
  </si>
  <si>
    <t>Caminhão Pipa</t>
  </si>
  <si>
    <t>Receita Arrecadada por Categoria - Água</t>
  </si>
  <si>
    <t>Receita Arrecadada por Categoria - Esgoto</t>
  </si>
  <si>
    <t>Residencial A</t>
  </si>
  <si>
    <t>Residencial A1</t>
  </si>
  <si>
    <t>Residencial B</t>
  </si>
  <si>
    <t>Comercial</t>
  </si>
  <si>
    <t>Industrial</t>
  </si>
  <si>
    <t>Pública</t>
  </si>
  <si>
    <t>Total Receita Arrecadada</t>
  </si>
  <si>
    <t>Fonte: Relatórios Receita 2020, 2021 ,2022 e 2023 (no ano de 2023 não foi considerado o valor arrecadado de Exportação de Água de R$ 31,72)</t>
  </si>
  <si>
    <t>Perdas com Arrecadação</t>
  </si>
  <si>
    <t>Amortizações de Dívidas, Provisões e Precatórios (APP)</t>
  </si>
  <si>
    <t>Inadimplência</t>
  </si>
  <si>
    <t>Mês</t>
  </si>
  <si>
    <t>Índice Inadimplência</t>
  </si>
  <si>
    <t>Faturamento</t>
  </si>
  <si>
    <t>Total a Receber</t>
  </si>
  <si>
    <t>Número Imóveis</t>
  </si>
  <si>
    <t>Faturas a Receber</t>
  </si>
  <si>
    <t xml:space="preserve">Parcelamento a Receber </t>
  </si>
  <si>
    <t>Média Anual Inadimp.</t>
  </si>
  <si>
    <t>Divida Ativa a Receber</t>
  </si>
  <si>
    <t>Parcelamento Dívida Ativa a Receber</t>
  </si>
  <si>
    <t>Gastos com Investimentos 2020, 2021, 2022 e 2023</t>
  </si>
  <si>
    <t>3.4.4.0</t>
  </si>
  <si>
    <t>Fonte: Balancete Despesa 2020, 2021, 2022 e 2023</t>
  </si>
  <si>
    <t>TMP (R$/m³)</t>
  </si>
  <si>
    <t>Projetado 2024</t>
  </si>
  <si>
    <t>Fonte: Histograma e Balancetes 2020, 2021, 2022 e 2023 (2024 - projeção dados parciais -VF até 07/2024 e Faturamento até 08/2024)</t>
  </si>
  <si>
    <t>Projeção 2024</t>
  </si>
  <si>
    <t>* até 07/2024</t>
  </si>
  <si>
    <t>VF</t>
  </si>
  <si>
    <t>Projeção Receita 2024</t>
  </si>
  <si>
    <t>Até 08/2024</t>
  </si>
  <si>
    <t>Mensal</t>
  </si>
  <si>
    <t>Projeção GEX 2024</t>
  </si>
  <si>
    <t xml:space="preserve">Pessoal </t>
  </si>
  <si>
    <t xml:space="preserve">Mensal </t>
  </si>
  <si>
    <t>Gastos</t>
  </si>
  <si>
    <t>GMi (R$/m³)</t>
  </si>
  <si>
    <r>
      <t>Gasto Médio Exploração (GM</t>
    </r>
    <r>
      <rPr>
        <vertAlign val="subscript"/>
        <sz val="11"/>
        <color theme="1"/>
        <rFont val="Calibri"/>
        <family val="2"/>
        <scheme val="minor"/>
      </rPr>
      <t>E</t>
    </r>
    <r>
      <rPr>
        <sz val="11"/>
        <color theme="1"/>
        <rFont val="Calibri"/>
        <family val="2"/>
        <scheme val="minor"/>
      </rPr>
      <t>)</t>
    </r>
  </si>
  <si>
    <r>
      <t>Gasto Médio de Investimentos (GM</t>
    </r>
    <r>
      <rPr>
        <vertAlign val="subscript"/>
        <sz val="11"/>
        <color theme="1"/>
        <rFont val="Calibri"/>
        <family val="2"/>
        <scheme val="minor"/>
      </rPr>
      <t>I</t>
    </r>
    <r>
      <rPr>
        <sz val="11"/>
        <color theme="1"/>
        <rFont val="Calibri"/>
        <family val="2"/>
        <scheme val="minor"/>
      </rPr>
      <t>)</t>
    </r>
  </si>
  <si>
    <r>
      <t>Gasto Médio Total (GM</t>
    </r>
    <r>
      <rPr>
        <b/>
        <vertAlign val="subscript"/>
        <sz val="11"/>
        <color theme="1"/>
        <rFont val="Calibri"/>
        <family val="2"/>
        <scheme val="minor"/>
      </rPr>
      <t>T</t>
    </r>
    <r>
      <rPr>
        <b/>
        <sz val="11"/>
        <color theme="1"/>
        <rFont val="Calibri"/>
        <family val="2"/>
        <scheme val="minor"/>
      </rPr>
      <t>)</t>
    </r>
  </si>
  <si>
    <r>
      <t>GM</t>
    </r>
    <r>
      <rPr>
        <b/>
        <vertAlign val="subscript"/>
        <sz val="11"/>
        <color theme="1"/>
        <rFont val="Calibri"/>
        <family val="2"/>
        <scheme val="minor"/>
      </rPr>
      <t>T</t>
    </r>
    <r>
      <rPr>
        <b/>
        <sz val="11"/>
        <color theme="1"/>
        <rFont val="Calibri"/>
        <family val="2"/>
        <scheme val="minor"/>
      </rPr>
      <t xml:space="preserve"> (R$/m³)</t>
    </r>
  </si>
  <si>
    <r>
      <t>Gasto Médio Total (GM</t>
    </r>
    <r>
      <rPr>
        <vertAlign val="subscript"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>)</t>
    </r>
  </si>
  <si>
    <t>Fonte: Relatórios Índice de Inadimplência</t>
  </si>
  <si>
    <t>Média 2020 - 2023</t>
  </si>
  <si>
    <t>TMP 2024</t>
  </si>
  <si>
    <t>Projeção Investimentos 2024</t>
  </si>
  <si>
    <t>Fonte: Balancete Despesa 2024 (Valor Empenhado)</t>
  </si>
  <si>
    <t>Amortização Dívida, Juros e Encargos 2025</t>
  </si>
  <si>
    <t>Juros e Encargos</t>
  </si>
  <si>
    <t>Amortização Dívida</t>
  </si>
  <si>
    <t>Precatórios</t>
  </si>
  <si>
    <t>PROJETOS E AÇÕES -AGUA</t>
  </si>
  <si>
    <t>Meta</t>
  </si>
  <si>
    <t>Justificativa</t>
  </si>
  <si>
    <t>Houve licitação, porém, ocorreu a desistência da empresa vencedora. Será reavaliado pelo Plano Diretor de Abastecimento. Reavaliação para a próxima revisão do novo Plano Diretor de Abastecimento.</t>
  </si>
  <si>
    <t>MÉDIO-2026</t>
  </si>
  <si>
    <t>Construir na ETA mais um reservatório de 3.000 m³</t>
  </si>
  <si>
    <t>Implantar reservatórios pequenos para o loteamento São José e implantar reservatórios</t>
  </si>
  <si>
    <t>Rede implantada, porém, não em carga, devido a necessidade de desapropriação de lotes para implantação do reservatório. Será adotado sistema de reservação.</t>
  </si>
  <si>
    <t>MÉDIO-2024</t>
  </si>
  <si>
    <t>Estudar a viabilidade de geração de energia</t>
  </si>
  <si>
    <t>Em processo de migração para o Mercado Livre de energia.</t>
  </si>
  <si>
    <t>Contratar e elaborar o novo Plano Diretor de Abastecimento</t>
  </si>
  <si>
    <t>Será contratado e realizado o novo Plano Diretor de Abastecimento.</t>
  </si>
  <si>
    <t>Regularizar as ligações de água de condomínios que possuem poços, após o término das obras de ampliação de captação, adução e tratamento, para que seja cumprido o previsto no artigo 45 da Lei 11.445/2007 (obrigatoriedade de conexão do sistema).</t>
  </si>
  <si>
    <t>As obras de ampliação não foram finalizadas. O DRH 2021, notificou condomínios de NH com consumo zero, inativos ou consumo ínfimo para regularizar a situação que está na lei. Serão notificados os usuários a se regularizarem em até 180 dias após o término das obras de ampliação do sistema de abasrecimento.</t>
  </si>
  <si>
    <t>Concluir as obras de ampliação da Captação, adução e tratamento de água, atingindo uma vazão de produção de 950 litros/segundo</t>
  </si>
  <si>
    <t>Remanescente da ETA – Obra em execução .Nova adutora - trecho da ponte seca (220 m) de adutora - readequação de projetos conforme apontamento da CEF, pela equipe interna e licenciamento e aguardando liberação (após licitado, 6 meses de obra). Captação/EAB projeto em ajustes internos (após licitada obra prevista para 12 meses).</t>
  </si>
  <si>
    <t>Tratar o Lodo da ETA</t>
  </si>
  <si>
    <t>Estudo da capacidade do aquífero. Discutir com a comunidade formas de abastecimento. Atualmente são sistemas individuais de abastecimento.</t>
  </si>
  <si>
    <t>Criar um fundo de investimento para saneamento (água e esgoto)</t>
  </si>
  <si>
    <t>Contrapartida de novos empreendimentos. Serviços prestados pela COMUSA.</t>
  </si>
  <si>
    <t>Executar obras da segunda etapa de ampliação da ETA, para 1.300 l/s</t>
  </si>
  <si>
    <t>A ser reavaliado da sua real necessidade junto com o novo Plano Diretor de abastecimento. Mantido o prazo.</t>
  </si>
  <si>
    <t>LONGO - 2039</t>
  </si>
  <si>
    <t>PROJETOS E AÇÕES -ESGOTO</t>
  </si>
  <si>
    <t>Promover os ajustes necessários a ETE Morada dos Eucaliptos para receber o esgoto da Vila Getúlio Vargas</t>
  </si>
  <si>
    <t>Projetos em andamento.</t>
  </si>
  <si>
    <t>Revisar as tarifas de esgoto com o consistente estudo tarifário e a participação da Agencia de Regulação.</t>
  </si>
  <si>
    <t>Lei 3157/2018 não contemplou.</t>
  </si>
  <si>
    <t>Na contabilidade regulatória o tema será tratado.</t>
  </si>
  <si>
    <t>Normatizar a cobrança pelo serviço de afastamento do esgoto</t>
  </si>
  <si>
    <t>Em andamento a construção em etapas da ETE Luiz Rau.</t>
  </si>
  <si>
    <t>A prioridade foi a Estação de Esgoto Luiz Rau. Depende de estudos da sustentabilidade financeira dos investimentos. Está previsto para a fase 2 do SES Luiz Rau.</t>
  </si>
  <si>
    <t>Elaborar os projetos do SES Gauchinho</t>
  </si>
  <si>
    <t>Terminar o projeto executivo do SES Pampa</t>
  </si>
  <si>
    <t>Tratar no horizonte de curto prazo do Plano o esgoto da bacia do arroio Luiz Rau onde já tem os interceptores construídos, atingindo cerca de 50% do esgoto produzido na área urbana do município</t>
  </si>
  <si>
    <t>A prioridade foi a Estação de Esgoto Luiz Rau. Depende de estudos da sustentabilidade financeira dos investimentos. Está previsto para a fase 3 do SES Luiz Rau.</t>
  </si>
  <si>
    <t>Elaborar os projetos SES Vila Kunz (Wiesenthal) e Manteiga</t>
  </si>
  <si>
    <t>A prioridade foi a Estação de Esgoto Luiz Rau. Depende de estudos da sustentabilidade financeira dos investimentos. Esta previsto para a fase 2 do SES Luiz Rau.</t>
  </si>
  <si>
    <t>Elaborar os projetos do SES Cerquinha</t>
  </si>
  <si>
    <t xml:space="preserve">Deverá ser construído um sistema SES único, com uma ETE única, onde os loteadores, deverão participar com a sua cota no custeio deste sistema. Estas obras serão definidas conforme a necessidade e cronograma de apresentação de projetos dos empreendedores. </t>
  </si>
  <si>
    <t>Está sendo proposta uma legislação municipal para manutenção de sistemas individuais de tratamento de esgoto de condomínios.</t>
  </si>
  <si>
    <t>Implantar a cobrança e obrigatoriedade da conexão de toda a população servida por esgotamento sanitário</t>
  </si>
  <si>
    <t>Propor que condominios licenciados pela SEMAM sejam orientados a fazerem a limpeza e manutenção das fossas e filtros ou afins, na periodicidade de atendimento do seu projeto hidrossanitário</t>
  </si>
  <si>
    <t>Baseado no artigo 45 da Lei 1.445/2007, com sua redação atualizada pela Lei nº14.026/2020</t>
  </si>
  <si>
    <t>Prever a implantação do SES Pampa</t>
  </si>
  <si>
    <t>Implantação progressiva conforme viabilidade técnica e financeira. Iniciar no médio prazo.</t>
  </si>
  <si>
    <t>LONGO - 2033</t>
  </si>
  <si>
    <t>Prever a implantação do SES Gauchinho</t>
  </si>
  <si>
    <t xml:space="preserve">Implantação progressiva conforme viabilidade técnica e financeira. Iniciar no médio prazo. </t>
  </si>
  <si>
    <t>Prever a implantação do SES o Vila Kunz (Wiesenthal) e Manteiga</t>
  </si>
  <si>
    <t>Implantação progressiva conforme viabilidade técnica e financeira.</t>
  </si>
  <si>
    <t>Executar as redes coletoras sanitária, a partir do funcionamento da ETE Luiz Rau</t>
  </si>
  <si>
    <t>Implantação progressiva conforme viabilidade técnica e financeira</t>
  </si>
  <si>
    <t>Analisar a necessidade de uma complementação do sistema com a implantação das redes tipo separador absoluto, que deverá contar com sete bombeamentos parciais na bacia do Pampa</t>
  </si>
  <si>
    <t>Implantar o SES Gauchinho</t>
  </si>
  <si>
    <t>Implantar o SES Vila Kunz (Wiesenthal) e Manteiga</t>
  </si>
  <si>
    <t>Analisar a possibilidade de Parceria Público Privada-PPP</t>
  </si>
  <si>
    <t>Conforme os investimentos previstos para a implantação das necessidades do esgotamento, poderá ocorrer aporte de investidores, LONGO viabilizando o atendimento das metas do Marco Regulatório de Saneamento</t>
  </si>
  <si>
    <t>PLANO MUNICIPAL SANEAMENTO BÁSICO - REVISÃO 2022</t>
  </si>
  <si>
    <t xml:space="preserve">Volume Faturado </t>
  </si>
  <si>
    <t>Receita/Tarifa (2023)</t>
  </si>
  <si>
    <t>APP = Gastos com Amortização de Dívidas, Provisões e Precatórios</t>
  </si>
  <si>
    <t>Gastos e Volumes Faturados - 5 anos</t>
  </si>
  <si>
    <t>Investimentos Previstos</t>
  </si>
  <si>
    <t>Gastos e Volumes Faturados - 4 anos</t>
  </si>
  <si>
    <t>APP (Amortização Dívida - Precatórios 4 anos)</t>
  </si>
  <si>
    <t>APP (Amortização Dívida e Precatórios - 5 anos)</t>
  </si>
  <si>
    <t>APP (Amortização Dívida e Precatórios - 4 anos)</t>
  </si>
  <si>
    <t>Faturado até 08/2024</t>
  </si>
  <si>
    <t>Fonte: Balancete Contábil 2024</t>
  </si>
  <si>
    <t>Faturamento  -  Água e Esgoto 2020, 2021, 2022 e 2023</t>
  </si>
  <si>
    <t>Fonte: Balancetes Contábeis 2020, 2021, 2022 e 2023</t>
  </si>
  <si>
    <r>
      <t>Gasto Médio de Investimento (GM</t>
    </r>
    <r>
      <rPr>
        <b/>
        <vertAlign val="subscript"/>
        <sz val="11"/>
        <color theme="1"/>
        <rFont val="Calibri"/>
        <family val="2"/>
        <scheme val="minor"/>
      </rPr>
      <t>I</t>
    </r>
    <r>
      <rPr>
        <b/>
        <sz val="11"/>
        <color theme="1"/>
        <rFont val="Calibri"/>
        <family val="2"/>
        <scheme val="minor"/>
      </rPr>
      <t>)</t>
    </r>
  </si>
  <si>
    <t>Conta Contábil: 4.3.3.1.1.45.01.00.00.00.00.0 - Serviços de Captação, Adução Tratamento, Reservação e Distribuição de Água e 
4.3.3.1.1.45.02.00.00.00.00.00.0 - Serviços de Coleta, Transporte, Tratamento e Destino Final de Esgotos</t>
  </si>
  <si>
    <t>Fonte: Planilha Gastos - Balancetes 2020, 2021, 2022 e 2023</t>
  </si>
  <si>
    <t>Fonte: Planilha Gastos - Balancetes 2024 (Até ago/2024)</t>
  </si>
  <si>
    <t>IRP</t>
  </si>
  <si>
    <t>Volume Faturado Água</t>
  </si>
  <si>
    <t>% Água</t>
  </si>
  <si>
    <t xml:space="preserve">% Esgoto </t>
  </si>
  <si>
    <t>Volumes Faturados - Água e Esgoto</t>
  </si>
  <si>
    <r>
      <t>Gasto Médio de Exploração (GM</t>
    </r>
    <r>
      <rPr>
        <b/>
        <vertAlign val="subscript"/>
        <sz val="11"/>
        <color theme="1"/>
        <rFont val="Calibri"/>
        <family val="2"/>
        <scheme val="minor"/>
      </rPr>
      <t>E</t>
    </r>
    <r>
      <rPr>
        <b/>
        <sz val="11"/>
        <color theme="1"/>
        <rFont val="Calibri"/>
        <family val="2"/>
        <scheme val="minor"/>
      </rPr>
      <t>)</t>
    </r>
  </si>
  <si>
    <t>Gastos com Amortização de Dívidas e Precatórios (APP)</t>
  </si>
  <si>
    <t>Média - 2020 a 2023</t>
  </si>
  <si>
    <t>APP Previsto - Ciclo Tarifário 2025-2028</t>
  </si>
  <si>
    <t>R$</t>
  </si>
  <si>
    <t xml:space="preserve">Amortização Dívida </t>
  </si>
  <si>
    <t>Total Geral</t>
  </si>
  <si>
    <t>Investimentos Previstos Ciclo Tarifário - 2025 a 2028</t>
  </si>
  <si>
    <t xml:space="preserve">Atividades Prioritárias </t>
  </si>
  <si>
    <t>Recursos Própios</t>
  </si>
  <si>
    <t>SAA/SES - SUPERVISÃO AMBIENTAL</t>
  </si>
  <si>
    <t>REFORMA DA EAB ANTIGA</t>
  </si>
  <si>
    <t>Projeção Volume Faturado Água e Esgoto - 2024</t>
  </si>
  <si>
    <t>Volume Faturado Água*</t>
  </si>
  <si>
    <t>Volume Faturado Esgoto*</t>
  </si>
  <si>
    <t xml:space="preserve">Até julho/2024 </t>
  </si>
  <si>
    <t>Total Projetado</t>
  </si>
  <si>
    <t>Volumes Faturados</t>
  </si>
  <si>
    <t>IRevT Final</t>
  </si>
  <si>
    <t>IRevT Final - Cenário 2</t>
  </si>
  <si>
    <t>IRevT Final - Cenário 1</t>
  </si>
  <si>
    <t>IRevT Final - Cenário 3</t>
  </si>
  <si>
    <t>Provisões</t>
  </si>
  <si>
    <t>3.6.1.7.1.02.00.00.00.00.00.00.0 - Ajuste perda em clientes</t>
  </si>
  <si>
    <t xml:space="preserve">3.6.1.7.1.06.00.00.00.00.00.00.0 - Ajuste perda em dívida ativa não tributária </t>
  </si>
  <si>
    <t>3.6.5.1.1.02.02.00.00.00.00.00.0 - Desincorporação dívida ativa não tributária-COMUSA</t>
  </si>
  <si>
    <t>3.6.5.1.1.03.00.00.00.00.00.00.0 - Desincorporação de créditos a receber</t>
  </si>
  <si>
    <r>
      <t xml:space="preserve">3.4.6.0.0.00.00.00.00.00.00.00.0 - </t>
    </r>
    <r>
      <rPr>
        <b/>
        <sz val="11"/>
        <rFont val="Calibri"/>
        <family val="2"/>
        <scheme val="minor"/>
      </rPr>
      <t>Amortização da Dívida</t>
    </r>
    <r>
      <rPr>
        <sz val="11"/>
        <rFont val="Calibri"/>
        <family val="2"/>
        <scheme val="minor"/>
      </rPr>
      <t xml:space="preserve"> - Liquidado</t>
    </r>
  </si>
  <si>
    <r>
      <t xml:space="preserve">3.3.2.0.0.00.00.00.00.00.00.00.0 - </t>
    </r>
    <r>
      <rPr>
        <b/>
        <sz val="11"/>
        <rFont val="Calibri"/>
        <family val="2"/>
        <scheme val="minor"/>
      </rPr>
      <t>Juros e Encargos da Dívida</t>
    </r>
    <r>
      <rPr>
        <sz val="11"/>
        <rFont val="Calibri"/>
        <family val="2"/>
        <scheme val="minor"/>
      </rPr>
      <t xml:space="preserve"> - Liquidado</t>
    </r>
  </si>
  <si>
    <t>Rubrica - Descrição</t>
  </si>
  <si>
    <r>
      <t xml:space="preserve">3.4.6.9.0.91.00.00.00.00.00.00.0 - </t>
    </r>
    <r>
      <rPr>
        <b/>
        <sz val="11"/>
        <rFont val="Calibri"/>
        <family val="2"/>
        <scheme val="minor"/>
      </rPr>
      <t>Sentenças Judiciais</t>
    </r>
    <r>
      <rPr>
        <sz val="11"/>
        <rFont val="Calibri"/>
        <family val="2"/>
        <scheme val="minor"/>
      </rPr>
      <t xml:space="preserve"> - Liquidado (</t>
    </r>
    <r>
      <rPr>
        <b/>
        <sz val="11"/>
        <rFont val="Calibri"/>
        <family val="2"/>
        <scheme val="minor"/>
      </rPr>
      <t>Precatórios</t>
    </r>
    <r>
      <rPr>
        <sz val="11"/>
        <rFont val="Calibri"/>
        <family val="2"/>
        <scheme val="minor"/>
      </rPr>
      <t>)</t>
    </r>
  </si>
  <si>
    <t>Provisões (enviadas pela COMUSA)</t>
  </si>
  <si>
    <t>Fonte: Amortização Dívida, Juros e encargos da dívida e Sentenças Judiciais (Balancetes de Despesa 2020, 2021, 2022 e 2023)</t>
  </si>
  <si>
    <t>Provisões (Balancetes Contábeis 2020, 2021, 2022 e 2023)</t>
  </si>
  <si>
    <r>
      <t>GEX</t>
    </r>
    <r>
      <rPr>
        <vertAlign val="subscript"/>
        <sz val="10"/>
        <color theme="1"/>
        <rFont val="Calibri"/>
        <family val="2"/>
        <scheme val="minor"/>
      </rPr>
      <t>t</t>
    </r>
  </si>
  <si>
    <r>
      <t>APP</t>
    </r>
    <r>
      <rPr>
        <vertAlign val="subscript"/>
        <sz val="10"/>
        <color theme="1"/>
        <rFont val="Calibri"/>
        <family val="2"/>
        <scheme val="minor"/>
      </rPr>
      <t>t</t>
    </r>
  </si>
  <si>
    <r>
      <t>VF</t>
    </r>
    <r>
      <rPr>
        <vertAlign val="subscript"/>
        <sz val="11"/>
        <color theme="1"/>
        <rFont val="Calibri"/>
        <family val="2"/>
        <scheme val="minor"/>
      </rPr>
      <t>t</t>
    </r>
  </si>
  <si>
    <r>
      <t>IRP</t>
    </r>
    <r>
      <rPr>
        <vertAlign val="subscript"/>
        <sz val="11"/>
        <rFont val="Calibri"/>
        <family val="2"/>
        <scheme val="minor"/>
      </rPr>
      <t>t</t>
    </r>
  </si>
  <si>
    <t>VFt</t>
  </si>
  <si>
    <r>
      <t>GEX</t>
    </r>
    <r>
      <rPr>
        <vertAlign val="subscript"/>
        <sz val="10"/>
        <color theme="1"/>
        <rFont val="Calibri"/>
        <family val="2"/>
        <scheme val="minor"/>
      </rPr>
      <t>t</t>
    </r>
    <r>
      <rPr>
        <sz val="10"/>
        <color theme="1"/>
        <rFont val="Calibri"/>
        <family val="2"/>
        <scheme val="minor"/>
      </rPr>
      <t xml:space="preserve"> </t>
    </r>
  </si>
  <si>
    <t>Índice Reajuste Res. CSR 25/2024</t>
  </si>
  <si>
    <t>RT = Receita Tarifária</t>
  </si>
  <si>
    <t>GME = (GEX+APP)/VF</t>
  </si>
  <si>
    <t>GMi= (IRP)/VF</t>
  </si>
  <si>
    <r>
      <t>TMN</t>
    </r>
    <r>
      <rPr>
        <vertAlign val="subscript"/>
        <sz val="8"/>
        <color theme="1"/>
        <rFont val="Calibri"/>
        <family val="2"/>
        <scheme val="minor"/>
      </rPr>
      <t>E</t>
    </r>
    <r>
      <rPr>
        <sz val="8"/>
        <color theme="1"/>
        <rFont val="Calibri"/>
        <family val="2"/>
        <scheme val="minor"/>
      </rPr>
      <t xml:space="preserve"> = [GEX</t>
    </r>
    <r>
      <rPr>
        <vertAlign val="subscript"/>
        <sz val="8"/>
        <color theme="1"/>
        <rFont val="Calibri"/>
        <family val="2"/>
        <scheme val="minor"/>
      </rPr>
      <t>t</t>
    </r>
    <r>
      <rPr>
        <sz val="8"/>
        <color theme="1"/>
        <rFont val="Calibri"/>
        <family val="2"/>
        <scheme val="minor"/>
      </rPr>
      <t>+APP</t>
    </r>
    <r>
      <rPr>
        <vertAlign val="subscript"/>
        <sz val="8"/>
        <color theme="1"/>
        <rFont val="Calibri"/>
        <family val="2"/>
        <scheme val="minor"/>
      </rPr>
      <t>t</t>
    </r>
    <r>
      <rPr>
        <sz val="8"/>
        <color theme="1"/>
        <rFont val="Calibri"/>
        <family val="2"/>
        <scheme val="minor"/>
      </rPr>
      <t xml:space="preserve"> ]/VF</t>
    </r>
    <r>
      <rPr>
        <vertAlign val="subscript"/>
        <sz val="8"/>
        <color theme="1"/>
        <rFont val="Calibri"/>
        <family val="2"/>
        <scheme val="minor"/>
      </rPr>
      <t>t</t>
    </r>
  </si>
  <si>
    <t>APPt = Amortização de Dívidas, Provisões e Precatórios projetados para o período "t" + "Desconto Calamidade"</t>
  </si>
  <si>
    <t>Índice Reajuste aplicado Res. CSR 25/2024</t>
  </si>
  <si>
    <r>
      <t>GEX</t>
    </r>
    <r>
      <rPr>
        <vertAlign val="subscript"/>
        <sz val="11"/>
        <color theme="1"/>
        <rFont val="Calibri"/>
        <family val="2"/>
        <scheme val="minor"/>
      </rPr>
      <t>t</t>
    </r>
  </si>
  <si>
    <r>
      <t>APP</t>
    </r>
    <r>
      <rPr>
        <vertAlign val="subscript"/>
        <sz val="11"/>
        <color theme="1"/>
        <rFont val="Calibri"/>
        <family val="2"/>
        <scheme val="minor"/>
      </rPr>
      <t>t</t>
    </r>
  </si>
  <si>
    <r>
      <t>VF</t>
    </r>
    <r>
      <rPr>
        <vertAlign val="subscript"/>
        <sz val="11"/>
        <color theme="1"/>
        <rFont val="Calibri"/>
        <family val="2"/>
        <scheme val="minor"/>
      </rPr>
      <t xml:space="preserve">t </t>
    </r>
  </si>
  <si>
    <t>TMP</t>
  </si>
  <si>
    <t>Fonte: Revisão Plano Saneamento Novo Hamburgo, 2022</t>
  </si>
  <si>
    <t>Fonte: Previsão Investimentos COMUSA</t>
  </si>
  <si>
    <t>Fonte: Histograma, 2024</t>
  </si>
  <si>
    <t>Fonte: COMUSA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</si>
</sst>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* #,##0_-;\-* #,##0_-;_-* &quot;-&quot;??_-;_-@_-"/>
    <numFmt numFmtId="165" formatCode="0.0"/>
    <numFmt numFmtId="166" formatCode="&quot;R$&quot;\ #,##0.00"/>
    <numFmt numFmtId="167" formatCode="d/m/yyyy"/>
    <numFmt numFmtId="168" formatCode="0_ ;\-0\ "/>
    <numFmt numFmtId="169" formatCode="#,##0_ ;\-#,##0\ "/>
    <numFmt numFmtId="170" formatCode="0.0%"/>
    <numFmt numFmtId="171" formatCode="0.000"/>
    <numFmt numFmtId="172" formatCode="_-&quot;R$&quot;\ * #,##0.000_-;\-&quot;R$&quot;\ * #,##0.000_-;_-&quot;R$&quot;\ * &quot;-&quot;???_-;_-@_-"/>
  </numFmts>
  <fonts count="4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vertAlign val="subscript"/>
      <sz val="8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b/>
      <i/>
      <sz val="9"/>
      <color theme="1"/>
      <name val="Arial"/>
      <family val="2"/>
    </font>
    <font>
      <b/>
      <sz val="9"/>
      <name val="Arial"/>
      <family val="2"/>
      <charset val="1"/>
    </font>
    <font>
      <b/>
      <i/>
      <sz val="9"/>
      <color rgb="FF000000"/>
      <name val="Calibri"/>
      <family val="2"/>
    </font>
    <font>
      <b/>
      <i/>
      <sz val="9"/>
      <color theme="1"/>
      <name val="Calibri"/>
      <family val="2"/>
      <scheme val="minor"/>
    </font>
    <font>
      <i/>
      <sz val="9"/>
      <color rgb="FF000000"/>
      <name val="Calibri"/>
      <family val="2"/>
    </font>
    <font>
      <sz val="9"/>
      <color rgb="FF000000"/>
      <name val="Calibri"/>
      <family val="2"/>
      <charset val="1"/>
    </font>
    <font>
      <i/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12"/>
      <color indexed="12"/>
      <name val="Arial"/>
      <family val="2"/>
    </font>
    <font>
      <b/>
      <sz val="12"/>
      <name val="Calibri"/>
      <family val="2"/>
      <scheme val="minor"/>
    </font>
    <font>
      <sz val="9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sz val="9"/>
      <name val="Calibri"/>
      <family val="2"/>
      <scheme val="minor"/>
    </font>
    <font>
      <sz val="9"/>
      <color indexed="12"/>
      <name val="Calibri"/>
      <family val="2"/>
      <scheme val="minor"/>
    </font>
    <font>
      <b/>
      <sz val="10"/>
      <name val="Calibri"/>
      <family val="2"/>
      <scheme val="minor"/>
    </font>
    <font>
      <sz val="11"/>
      <color indexed="8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9"/>
      <color indexed="8"/>
      <name val="Calibri"/>
      <family val="2"/>
      <scheme val="minor"/>
    </font>
    <font>
      <b/>
      <sz val="9"/>
      <color indexed="81"/>
      <name val="Segoe UI"/>
      <family val="2"/>
    </font>
    <font>
      <sz val="9"/>
      <color rgb="FF000000"/>
      <name val="Calibri"/>
      <family val="2"/>
    </font>
    <font>
      <sz val="11"/>
      <color theme="6" tint="-0.249977111117893"/>
      <name val="Calibri"/>
      <family val="2"/>
      <scheme val="minor"/>
    </font>
    <font>
      <vertAlign val="subscript"/>
      <sz val="10"/>
      <color theme="1"/>
      <name val="Calibri"/>
      <family val="2"/>
      <scheme val="minor"/>
    </font>
    <font>
      <vertAlign val="subscript"/>
      <sz val="11"/>
      <name val="Calibri"/>
      <family val="2"/>
      <scheme val="minor"/>
    </font>
  </fonts>
  <fills count="29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85BD5F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C0C0C0"/>
        <bgColor rgb="FFBFBFBF"/>
      </patternFill>
    </fill>
    <fill>
      <patternFill patternType="solid">
        <fgColor rgb="FF92D05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5" fillId="0" borderId="0"/>
    <xf numFmtId="0" fontId="1" fillId="0" borderId="0"/>
    <xf numFmtId="9" fontId="1" fillId="0" borderId="0" applyFont="0" applyFill="0" applyBorder="0" applyAlignment="0" applyProtection="0"/>
    <xf numFmtId="0" fontId="39" fillId="0" borderId="0"/>
    <xf numFmtId="0" fontId="39" fillId="0" borderId="0"/>
  </cellStyleXfs>
  <cellXfs count="486">
    <xf numFmtId="0" fontId="0" fillId="0" borderId="0" xfId="0"/>
    <xf numFmtId="0" fontId="5" fillId="0" borderId="0" xfId="0" applyFont="1"/>
    <xf numFmtId="0" fontId="0" fillId="0" borderId="4" xfId="0" applyBorder="1"/>
    <xf numFmtId="0" fontId="0" fillId="0" borderId="4" xfId="0" applyBorder="1" applyAlignment="1">
      <alignment horizontal="center"/>
    </xf>
    <xf numFmtId="44" fontId="0" fillId="0" borderId="4" xfId="2" applyFont="1" applyBorder="1"/>
    <xf numFmtId="164" fontId="0" fillId="0" borderId="4" xfId="1" applyNumberFormat="1" applyFont="1" applyBorder="1"/>
    <xf numFmtId="0" fontId="3" fillId="3" borderId="4" xfId="0" applyFont="1" applyFill="1" applyBorder="1"/>
    <xf numFmtId="44" fontId="3" fillId="3" borderId="4" xfId="0" applyNumberFormat="1" applyFont="1" applyFill="1" applyBorder="1"/>
    <xf numFmtId="0" fontId="7" fillId="0" borderId="0" xfId="0" applyFont="1"/>
    <xf numFmtId="44" fontId="0" fillId="0" borderId="0" xfId="2" applyFont="1"/>
    <xf numFmtId="44" fontId="0" fillId="0" borderId="4" xfId="0" applyNumberFormat="1" applyBorder="1"/>
    <xf numFmtId="0" fontId="0" fillId="0" borderId="4" xfId="0" applyBorder="1" applyAlignment="1">
      <alignment wrapText="1"/>
    </xf>
    <xf numFmtId="2" fontId="3" fillId="0" borderId="0" xfId="0" applyNumberFormat="1" applyFont="1"/>
    <xf numFmtId="2" fontId="7" fillId="0" borderId="0" xfId="0" applyNumberFormat="1" applyFont="1"/>
    <xf numFmtId="2" fontId="3" fillId="3" borderId="4" xfId="2" applyNumberFormat="1" applyFont="1" applyFill="1" applyBorder="1"/>
    <xf numFmtId="0" fontId="3" fillId="0" borderId="0" xfId="0" applyFont="1"/>
    <xf numFmtId="0" fontId="0" fillId="0" borderId="0" xfId="0" applyAlignment="1">
      <alignment horizontal="center"/>
    </xf>
    <xf numFmtId="44" fontId="0" fillId="0" borderId="0" xfId="2" applyFont="1" applyFill="1" applyBorder="1"/>
    <xf numFmtId="44" fontId="0" fillId="0" borderId="0" xfId="2" applyFont="1" applyBorder="1"/>
    <xf numFmtId="0" fontId="3" fillId="0" borderId="4" xfId="0" applyFont="1" applyBorder="1"/>
    <xf numFmtId="44" fontId="3" fillId="0" borderId="0" xfId="2" applyFont="1" applyFill="1" applyBorder="1"/>
    <xf numFmtId="44" fontId="0" fillId="0" borderId="0" xfId="0" applyNumberFormat="1"/>
    <xf numFmtId="44" fontId="0" fillId="0" borderId="4" xfId="2" applyFont="1" applyFill="1" applyBorder="1"/>
    <xf numFmtId="0" fontId="2" fillId="0" borderId="0" xfId="0" applyFont="1"/>
    <xf numFmtId="0" fontId="12" fillId="0" borderId="0" xfId="0" applyFont="1"/>
    <xf numFmtId="44" fontId="3" fillId="0" borderId="0" xfId="0" applyNumberFormat="1" applyFont="1"/>
    <xf numFmtId="0" fontId="13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44" fontId="2" fillId="0" borderId="0" xfId="2" applyFont="1" applyFill="1" applyBorder="1"/>
    <xf numFmtId="44" fontId="2" fillId="0" borderId="0" xfId="2" applyFont="1" applyFill="1" applyBorder="1" applyAlignment="1">
      <alignment horizontal="center"/>
    </xf>
    <xf numFmtId="44" fontId="2" fillId="0" borderId="0" xfId="2" applyFont="1" applyBorder="1"/>
    <xf numFmtId="44" fontId="2" fillId="0" borderId="0" xfId="2" applyFont="1"/>
    <xf numFmtId="44" fontId="2" fillId="0" borderId="0" xfId="0" applyNumberFormat="1" applyFont="1"/>
    <xf numFmtId="0" fontId="16" fillId="0" borderId="0" xfId="0" applyFont="1"/>
    <xf numFmtId="167" fontId="17" fillId="18" borderId="4" xfId="4" applyNumberFormat="1" applyFont="1" applyFill="1" applyBorder="1" applyAlignment="1">
      <alignment horizontal="center" vertical="center"/>
    </xf>
    <xf numFmtId="0" fontId="18" fillId="0" borderId="4" xfId="4" applyFont="1" applyBorder="1" applyAlignment="1">
      <alignment vertical="center"/>
    </xf>
    <xf numFmtId="0" fontId="19" fillId="0" borderId="1" xfId="0" applyFont="1" applyBorder="1" applyAlignment="1">
      <alignment wrapText="1"/>
    </xf>
    <xf numFmtId="166" fontId="19" fillId="0" borderId="1" xfId="0" applyNumberFormat="1" applyFont="1" applyBorder="1" applyAlignment="1">
      <alignment wrapText="1"/>
    </xf>
    <xf numFmtId="0" fontId="20" fillId="0" borderId="4" xfId="4" applyFont="1" applyBorder="1" applyAlignment="1">
      <alignment horizontal="left" vertical="center" indent="1"/>
    </xf>
    <xf numFmtId="0" fontId="20" fillId="0" borderId="1" xfId="4" applyFont="1" applyBorder="1" applyAlignment="1">
      <alignment horizontal="left" vertical="center" wrapText="1"/>
    </xf>
    <xf numFmtId="43" fontId="7" fillId="0" borderId="4" xfId="1" applyFont="1" applyFill="1" applyBorder="1" applyAlignment="1">
      <alignment horizontal="right" vertical="center"/>
    </xf>
    <xf numFmtId="43" fontId="7" fillId="0" borderId="4" xfId="1" applyFont="1" applyFill="1" applyBorder="1"/>
    <xf numFmtId="43" fontId="7" fillId="0" borderId="4" xfId="1" applyFont="1" applyBorder="1"/>
    <xf numFmtId="14" fontId="20" fillId="0" borderId="1" xfId="4" applyNumberFormat="1" applyFont="1" applyBorder="1" applyAlignment="1">
      <alignment horizontal="left" vertical="center" wrapText="1"/>
    </xf>
    <xf numFmtId="10" fontId="20" fillId="0" borderId="1" xfId="4" applyNumberFormat="1" applyFont="1" applyBorder="1" applyAlignment="1">
      <alignment horizontal="left" vertical="center" wrapText="1"/>
    </xf>
    <xf numFmtId="0" fontId="20" fillId="0" borderId="4" xfId="4" applyFont="1" applyBorder="1" applyAlignment="1">
      <alignment horizontal="left" vertical="center"/>
    </xf>
    <xf numFmtId="0" fontId="7" fillId="0" borderId="4" xfId="0" applyFont="1" applyBorder="1"/>
    <xf numFmtId="0" fontId="7" fillId="0" borderId="1" xfId="0" applyFont="1" applyBorder="1"/>
    <xf numFmtId="0" fontId="22" fillId="0" borderId="1" xfId="0" applyFont="1" applyBorder="1"/>
    <xf numFmtId="0" fontId="22" fillId="0" borderId="1" xfId="0" applyFont="1" applyBorder="1" applyAlignment="1">
      <alignment wrapText="1"/>
    </xf>
    <xf numFmtId="43" fontId="7" fillId="0" borderId="4" xfId="1" applyFont="1" applyFill="1" applyBorder="1" applyAlignment="1">
      <alignment vertical="center"/>
    </xf>
    <xf numFmtId="44" fontId="2" fillId="0" borderId="0" xfId="2" applyFont="1" applyBorder="1" applyAlignment="1">
      <alignment horizontal="left"/>
    </xf>
    <xf numFmtId="0" fontId="13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26" fillId="0" borderId="0" xfId="0" applyFont="1"/>
    <xf numFmtId="43" fontId="27" fillId="0" borderId="0" xfId="1" applyFont="1" applyFill="1" applyBorder="1"/>
    <xf numFmtId="14" fontId="26" fillId="0" borderId="0" xfId="0" applyNumberFormat="1" applyFont="1"/>
    <xf numFmtId="0" fontId="26" fillId="0" borderId="0" xfId="0" applyFont="1" applyAlignment="1">
      <alignment horizontal="left"/>
    </xf>
    <xf numFmtId="43" fontId="26" fillId="0" borderId="0" xfId="1" applyFont="1" applyFill="1" applyBorder="1"/>
    <xf numFmtId="0" fontId="23" fillId="0" borderId="4" xfId="0" applyFont="1" applyBorder="1" applyAlignment="1">
      <alignment horizontal="center"/>
    </xf>
    <xf numFmtId="44" fontId="23" fillId="0" borderId="4" xfId="2" applyFont="1" applyBorder="1" applyAlignment="1">
      <alignment horizontal="left"/>
    </xf>
    <xf numFmtId="0" fontId="24" fillId="12" borderId="4" xfId="0" applyFont="1" applyFill="1" applyBorder="1" applyAlignment="1">
      <alignment horizontal="center"/>
    </xf>
    <xf numFmtId="0" fontId="24" fillId="0" borderId="4" xfId="0" applyFont="1" applyBorder="1" applyAlignment="1">
      <alignment horizontal="center"/>
    </xf>
    <xf numFmtId="44" fontId="24" fillId="0" borderId="4" xfId="0" applyNumberFormat="1" applyFont="1" applyBorder="1" applyAlignment="1">
      <alignment horizontal="left"/>
    </xf>
    <xf numFmtId="0" fontId="3" fillId="0" borderId="4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23" borderId="4" xfId="0" applyFont="1" applyFill="1" applyBorder="1" applyAlignment="1">
      <alignment horizontal="center"/>
    </xf>
    <xf numFmtId="44" fontId="24" fillId="0" borderId="0" xfId="0" applyNumberFormat="1" applyFont="1" applyAlignment="1">
      <alignment horizontal="left"/>
    </xf>
    <xf numFmtId="0" fontId="23" fillId="0" borderId="0" xfId="0" applyFont="1"/>
    <xf numFmtId="43" fontId="23" fillId="0" borderId="4" xfId="0" applyNumberFormat="1" applyFont="1" applyBorder="1" applyAlignment="1">
      <alignment horizontal="center"/>
    </xf>
    <xf numFmtId="0" fontId="29" fillId="0" borderId="0" xfId="0" applyFont="1"/>
    <xf numFmtId="0" fontId="29" fillId="0" borderId="0" xfId="0" applyFont="1" applyAlignment="1">
      <alignment horizontal="left"/>
    </xf>
    <xf numFmtId="44" fontId="23" fillId="0" borderId="4" xfId="2" applyFont="1" applyBorder="1" applyAlignment="1"/>
    <xf numFmtId="0" fontId="23" fillId="0" borderId="4" xfId="0" applyFont="1" applyBorder="1"/>
    <xf numFmtId="44" fontId="23" fillId="0" borderId="4" xfId="2" applyFont="1" applyBorder="1"/>
    <xf numFmtId="0" fontId="24" fillId="9" borderId="4" xfId="0" applyFont="1" applyFill="1" applyBorder="1" applyAlignment="1">
      <alignment horizontal="center"/>
    </xf>
    <xf numFmtId="9" fontId="24" fillId="9" borderId="4" xfId="0" applyNumberFormat="1" applyFont="1" applyFill="1" applyBorder="1" applyAlignment="1">
      <alignment horizontal="center"/>
    </xf>
    <xf numFmtId="44" fontId="2" fillId="0" borderId="0" xfId="2" applyFont="1" applyFill="1" applyBorder="1" applyAlignment="1">
      <alignment horizontal="left"/>
    </xf>
    <xf numFmtId="0" fontId="23" fillId="0" borderId="4" xfId="2" applyNumberFormat="1" applyFont="1" applyFill="1" applyBorder="1" applyAlignment="1">
      <alignment horizontal="center"/>
    </xf>
    <xf numFmtId="165" fontId="2" fillId="0" borderId="0" xfId="0" applyNumberFormat="1" applyFont="1" applyAlignment="1">
      <alignment horizontal="center"/>
    </xf>
    <xf numFmtId="0" fontId="24" fillId="0" borderId="4" xfId="0" applyFont="1" applyBorder="1"/>
    <xf numFmtId="0" fontId="24" fillId="17" borderId="4" xfId="0" applyFont="1" applyFill="1" applyBorder="1" applyAlignment="1">
      <alignment horizontal="center"/>
    </xf>
    <xf numFmtId="44" fontId="23" fillId="0" borderId="4" xfId="2" applyFont="1" applyBorder="1" applyAlignment="1">
      <alignment horizontal="center"/>
    </xf>
    <xf numFmtId="44" fontId="23" fillId="0" borderId="4" xfId="2" applyFont="1" applyFill="1" applyBorder="1" applyAlignment="1">
      <alignment horizontal="center"/>
    </xf>
    <xf numFmtId="44" fontId="24" fillId="17" borderId="4" xfId="2" applyFont="1" applyFill="1" applyBorder="1" applyAlignment="1">
      <alignment horizontal="left"/>
    </xf>
    <xf numFmtId="44" fontId="24" fillId="17" borderId="4" xfId="2" applyFont="1" applyFill="1" applyBorder="1" applyAlignment="1">
      <alignment horizontal="center"/>
    </xf>
    <xf numFmtId="44" fontId="24" fillId="17" borderId="4" xfId="2" applyFont="1" applyFill="1" applyBorder="1"/>
    <xf numFmtId="44" fontId="23" fillId="0" borderId="4" xfId="2" applyFont="1" applyFill="1" applyBorder="1" applyAlignment="1"/>
    <xf numFmtId="2" fontId="23" fillId="0" borderId="4" xfId="2" applyNumberFormat="1" applyFont="1" applyBorder="1" applyAlignment="1">
      <alignment horizontal="center"/>
    </xf>
    <xf numFmtId="2" fontId="23" fillId="0" borderId="4" xfId="2" applyNumberFormat="1" applyFont="1" applyFill="1" applyBorder="1" applyAlignment="1">
      <alignment horizontal="center"/>
    </xf>
    <xf numFmtId="44" fontId="23" fillId="0" borderId="4" xfId="2" applyFont="1" applyFill="1" applyBorder="1"/>
    <xf numFmtId="2" fontId="23" fillId="0" borderId="4" xfId="0" applyNumberFormat="1" applyFont="1" applyBorder="1" applyAlignment="1">
      <alignment horizontal="center"/>
    </xf>
    <xf numFmtId="2" fontId="24" fillId="17" borderId="4" xfId="0" applyNumberFormat="1" applyFont="1" applyFill="1" applyBorder="1" applyAlignment="1">
      <alignment horizontal="center"/>
    </xf>
    <xf numFmtId="44" fontId="24" fillId="0" borderId="4" xfId="2" applyFont="1" applyBorder="1"/>
    <xf numFmtId="44" fontId="24" fillId="0" borderId="4" xfId="2" applyFont="1" applyFill="1" applyBorder="1"/>
    <xf numFmtId="2" fontId="2" fillId="0" borderId="0" xfId="0" applyNumberFormat="1" applyFont="1" applyAlignment="1">
      <alignment horizontal="center"/>
    </xf>
    <xf numFmtId="164" fontId="23" fillId="0" borderId="4" xfId="1" applyNumberFormat="1" applyFont="1" applyBorder="1"/>
    <xf numFmtId="44" fontId="23" fillId="0" borderId="4" xfId="2" applyFont="1" applyFill="1" applyBorder="1" applyAlignment="1">
      <alignment horizontal="left"/>
    </xf>
    <xf numFmtId="44" fontId="23" fillId="0" borderId="4" xfId="0" applyNumberFormat="1" applyFont="1" applyBorder="1" applyAlignment="1">
      <alignment horizontal="center"/>
    </xf>
    <xf numFmtId="44" fontId="23" fillId="0" borderId="4" xfId="0" applyNumberFormat="1" applyFont="1" applyBorder="1"/>
    <xf numFmtId="2" fontId="23" fillId="17" borderId="4" xfId="0" applyNumberFormat="1" applyFont="1" applyFill="1" applyBorder="1" applyAlignment="1">
      <alignment horizontal="center"/>
    </xf>
    <xf numFmtId="2" fontId="23" fillId="17" borderId="4" xfId="2" applyNumberFormat="1" applyFont="1" applyFill="1" applyBorder="1" applyAlignment="1">
      <alignment horizontal="center"/>
    </xf>
    <xf numFmtId="0" fontId="24" fillId="17" borderId="4" xfId="0" applyFont="1" applyFill="1" applyBorder="1"/>
    <xf numFmtId="0" fontId="24" fillId="12" borderId="4" xfId="0" applyFont="1" applyFill="1" applyBorder="1"/>
    <xf numFmtId="1" fontId="24" fillId="12" borderId="4" xfId="2" applyNumberFormat="1" applyFont="1" applyFill="1" applyBorder="1" applyAlignment="1">
      <alignment horizontal="center"/>
    </xf>
    <xf numFmtId="1" fontId="24" fillId="12" borderId="4" xfId="0" applyNumberFormat="1" applyFont="1" applyFill="1" applyBorder="1" applyAlignment="1">
      <alignment horizontal="center"/>
    </xf>
    <xf numFmtId="164" fontId="23" fillId="0" borderId="4" xfId="1" applyNumberFormat="1" applyFont="1" applyBorder="1" applyAlignment="1">
      <alignment horizontal="right"/>
    </xf>
    <xf numFmtId="44" fontId="24" fillId="3" borderId="4" xfId="0" applyNumberFormat="1" applyFont="1" applyFill="1" applyBorder="1"/>
    <xf numFmtId="164" fontId="23" fillId="0" borderId="4" xfId="1" applyNumberFormat="1" applyFont="1" applyFill="1" applyBorder="1"/>
    <xf numFmtId="44" fontId="23" fillId="0" borderId="0" xfId="2" applyFont="1" applyFill="1" applyBorder="1"/>
    <xf numFmtId="0" fontId="24" fillId="12" borderId="4" xfId="0" applyFont="1" applyFill="1" applyBorder="1" applyAlignment="1">
      <alignment vertical="center" wrapText="1"/>
    </xf>
    <xf numFmtId="44" fontId="2" fillId="12" borderId="4" xfId="2" applyFont="1" applyFill="1" applyBorder="1"/>
    <xf numFmtId="0" fontId="29" fillId="0" borderId="4" xfId="0" applyFont="1" applyBorder="1" applyAlignment="1">
      <alignment vertical="center" wrapText="1"/>
    </xf>
    <xf numFmtId="0" fontId="11" fillId="0" borderId="4" xfId="0" applyFont="1" applyBorder="1"/>
    <xf numFmtId="44" fontId="23" fillId="0" borderId="4" xfId="2" applyFont="1" applyFill="1" applyBorder="1" applyAlignment="1">
      <alignment horizontal="right"/>
    </xf>
    <xf numFmtId="44" fontId="34" fillId="0" borderId="4" xfId="2" applyFont="1" applyFill="1" applyBorder="1" applyAlignment="1">
      <alignment horizontal="center"/>
    </xf>
    <xf numFmtId="0" fontId="29" fillId="0" borderId="4" xfId="0" applyFont="1" applyBorder="1"/>
    <xf numFmtId="0" fontId="29" fillId="0" borderId="1" xfId="0" applyFont="1" applyBorder="1" applyAlignment="1">
      <alignment vertical="center" wrapText="1"/>
    </xf>
    <xf numFmtId="2" fontId="24" fillId="3" borderId="4" xfId="2" applyNumberFormat="1" applyFont="1" applyFill="1" applyBorder="1"/>
    <xf numFmtId="0" fontId="24" fillId="0" borderId="4" xfId="0" applyFont="1" applyBorder="1" applyAlignment="1">
      <alignment horizontal="left"/>
    </xf>
    <xf numFmtId="0" fontId="24" fillId="17" borderId="4" xfId="0" applyFont="1" applyFill="1" applyBorder="1" applyAlignment="1">
      <alignment horizontal="left"/>
    </xf>
    <xf numFmtId="168" fontId="24" fillId="12" borderId="4" xfId="1" applyNumberFormat="1" applyFont="1" applyFill="1" applyBorder="1" applyAlignment="1">
      <alignment horizontal="center"/>
    </xf>
    <xf numFmtId="44" fontId="24" fillId="0" borderId="4" xfId="0" applyNumberFormat="1" applyFont="1" applyBorder="1" applyAlignment="1">
      <alignment horizontal="center"/>
    </xf>
    <xf numFmtId="0" fontId="24" fillId="25" borderId="4" xfId="0" applyFont="1" applyFill="1" applyBorder="1" applyAlignment="1">
      <alignment horizontal="center"/>
    </xf>
    <xf numFmtId="9" fontId="24" fillId="25" borderId="4" xfId="0" applyNumberFormat="1" applyFont="1" applyFill="1" applyBorder="1" applyAlignment="1">
      <alignment horizontal="center"/>
    </xf>
    <xf numFmtId="44" fontId="24" fillId="0" borderId="4" xfId="2" applyFont="1" applyBorder="1" applyAlignment="1">
      <alignment horizontal="center"/>
    </xf>
    <xf numFmtId="44" fontId="24" fillId="0" borderId="4" xfId="2" applyFont="1" applyFill="1" applyBorder="1" applyAlignment="1">
      <alignment horizontal="center"/>
    </xf>
    <xf numFmtId="2" fontId="23" fillId="0" borderId="4" xfId="1" applyNumberFormat="1" applyFont="1" applyBorder="1" applyAlignment="1">
      <alignment horizontal="center"/>
    </xf>
    <xf numFmtId="43" fontId="2" fillId="0" borderId="0" xfId="1" applyFont="1" applyBorder="1" applyAlignment="1">
      <alignment horizontal="center"/>
    </xf>
    <xf numFmtId="43" fontId="23" fillId="0" borderId="0" xfId="1" applyFont="1" applyFill="1" applyBorder="1" applyAlignment="1">
      <alignment horizontal="center"/>
    </xf>
    <xf numFmtId="2" fontId="23" fillId="0" borderId="0" xfId="0" applyNumberFormat="1" applyFont="1" applyAlignment="1">
      <alignment horizontal="center"/>
    </xf>
    <xf numFmtId="44" fontId="13" fillId="0" borderId="0" xfId="2" applyFont="1" applyFill="1" applyBorder="1" applyAlignment="1">
      <alignment horizontal="center"/>
    </xf>
    <xf numFmtId="2" fontId="2" fillId="0" borderId="0" xfId="0" applyNumberFormat="1" applyFont="1"/>
    <xf numFmtId="44" fontId="23" fillId="0" borderId="4" xfId="2" applyFont="1" applyBorder="1" applyAlignment="1">
      <alignment horizontal="right"/>
    </xf>
    <xf numFmtId="0" fontId="24" fillId="3" borderId="4" xfId="0" applyFont="1" applyFill="1" applyBorder="1" applyAlignment="1">
      <alignment horizontal="center"/>
    </xf>
    <xf numFmtId="44" fontId="24" fillId="3" borderId="4" xfId="2" applyFont="1" applyFill="1" applyBorder="1"/>
    <xf numFmtId="44" fontId="24" fillId="0" borderId="4" xfId="0" applyNumberFormat="1" applyFont="1" applyBorder="1"/>
    <xf numFmtId="3" fontId="24" fillId="0" borderId="4" xfId="1" applyNumberFormat="1" applyFont="1" applyBorder="1" applyAlignment="1">
      <alignment horizontal="center"/>
    </xf>
    <xf numFmtId="3" fontId="23" fillId="0" borderId="4" xfId="1" applyNumberFormat="1" applyFont="1" applyBorder="1" applyAlignment="1">
      <alignment horizontal="center"/>
    </xf>
    <xf numFmtId="3" fontId="23" fillId="0" borderId="4" xfId="0" applyNumberFormat="1" applyFont="1" applyBorder="1" applyAlignment="1">
      <alignment horizontal="center"/>
    </xf>
    <xf numFmtId="3" fontId="24" fillId="0" borderId="4" xfId="0" applyNumberFormat="1" applyFont="1" applyBorder="1" applyAlignment="1">
      <alignment horizontal="center"/>
    </xf>
    <xf numFmtId="3" fontId="23" fillId="0" borderId="4" xfId="1" applyNumberFormat="1" applyFont="1" applyFill="1" applyBorder="1" applyAlignment="1">
      <alignment horizontal="center"/>
    </xf>
    <xf numFmtId="43" fontId="7" fillId="0" borderId="21" xfId="1" applyFont="1" applyBorder="1" applyAlignment="1">
      <alignment horizontal="center" vertical="center"/>
    </xf>
    <xf numFmtId="43" fontId="7" fillId="0" borderId="4" xfId="1" applyFont="1" applyBorder="1" applyAlignment="1">
      <alignment horizontal="center" vertical="center"/>
    </xf>
    <xf numFmtId="43" fontId="7" fillId="0" borderId="7" xfId="1" applyFont="1" applyBorder="1" applyAlignment="1">
      <alignment horizontal="center" vertical="center"/>
    </xf>
    <xf numFmtId="43" fontId="7" fillId="0" borderId="8" xfId="1" applyFont="1" applyBorder="1" applyAlignment="1">
      <alignment vertical="center"/>
    </xf>
    <xf numFmtId="43" fontId="7" fillId="0" borderId="22" xfId="1" applyFont="1" applyBorder="1" applyAlignment="1">
      <alignment horizontal="center" vertical="center" wrapText="1"/>
    </xf>
    <xf numFmtId="43" fontId="7" fillId="0" borderId="9" xfId="1" applyFont="1" applyBorder="1" applyAlignment="1">
      <alignment vertical="center"/>
    </xf>
    <xf numFmtId="43" fontId="7" fillId="0" borderId="0" xfId="1" applyFont="1"/>
    <xf numFmtId="0" fontId="35" fillId="0" borderId="0" xfId="0" applyFont="1"/>
    <xf numFmtId="0" fontId="12" fillId="0" borderId="0" xfId="0" applyFont="1" applyAlignment="1">
      <alignment horizontal="center"/>
    </xf>
    <xf numFmtId="43" fontId="7" fillId="0" borderId="8" xfId="1" applyFont="1" applyBorder="1" applyAlignment="1">
      <alignment vertical="center" wrapText="1"/>
    </xf>
    <xf numFmtId="43" fontId="7" fillId="0" borderId="22" xfId="1" applyFont="1" applyBorder="1" applyAlignment="1">
      <alignment vertical="center" wrapText="1"/>
    </xf>
    <xf numFmtId="43" fontId="7" fillId="0" borderId="9" xfId="1" applyFont="1" applyBorder="1" applyAlignment="1">
      <alignment vertical="center" wrapText="1"/>
    </xf>
    <xf numFmtId="43" fontId="33" fillId="19" borderId="16" xfId="1" applyFont="1" applyFill="1" applyBorder="1" applyAlignment="1">
      <alignment horizontal="center" vertical="center"/>
    </xf>
    <xf numFmtId="43" fontId="33" fillId="19" borderId="17" xfId="1" applyFont="1" applyFill="1" applyBorder="1" applyAlignment="1">
      <alignment horizontal="center" vertical="center"/>
    </xf>
    <xf numFmtId="43" fontId="33" fillId="19" borderId="18" xfId="1" applyFont="1" applyFill="1" applyBorder="1" applyAlignment="1">
      <alignment horizontal="center" vertical="center"/>
    </xf>
    <xf numFmtId="43" fontId="33" fillId="19" borderId="26" xfId="1" applyFont="1" applyFill="1" applyBorder="1" applyAlignment="1">
      <alignment horizontal="center" vertical="center"/>
    </xf>
    <xf numFmtId="43" fontId="33" fillId="19" borderId="27" xfId="1" applyFont="1" applyFill="1" applyBorder="1" applyAlignment="1">
      <alignment horizontal="center" vertical="center"/>
    </xf>
    <xf numFmtId="43" fontId="33" fillId="19" borderId="28" xfId="1" applyFont="1" applyFill="1" applyBorder="1" applyAlignment="1">
      <alignment horizontal="center" vertical="center"/>
    </xf>
    <xf numFmtId="0" fontId="29" fillId="21" borderId="31" xfId="0" applyFont="1" applyFill="1" applyBorder="1"/>
    <xf numFmtId="49" fontId="29" fillId="21" borderId="2" xfId="0" applyNumberFormat="1" applyFont="1" applyFill="1" applyBorder="1"/>
    <xf numFmtId="0" fontId="29" fillId="21" borderId="2" xfId="0" applyFont="1" applyFill="1" applyBorder="1"/>
    <xf numFmtId="0" fontId="29" fillId="21" borderId="32" xfId="0" applyFont="1" applyFill="1" applyBorder="1"/>
    <xf numFmtId="0" fontId="29" fillId="22" borderId="31" xfId="0" applyFont="1" applyFill="1" applyBorder="1"/>
    <xf numFmtId="14" fontId="29" fillId="22" borderId="2" xfId="0" applyNumberFormat="1" applyFont="1" applyFill="1" applyBorder="1"/>
    <xf numFmtId="0" fontId="29" fillId="22" borderId="2" xfId="0" applyFont="1" applyFill="1" applyBorder="1"/>
    <xf numFmtId="0" fontId="29" fillId="22" borderId="32" xfId="0" applyFont="1" applyFill="1" applyBorder="1"/>
    <xf numFmtId="0" fontId="29" fillId="21" borderId="33" xfId="0" applyFont="1" applyFill="1" applyBorder="1"/>
    <xf numFmtId="43" fontId="37" fillId="21" borderId="29" xfId="1" applyFont="1" applyFill="1" applyBorder="1"/>
    <xf numFmtId="0" fontId="29" fillId="21" borderId="29" xfId="0" applyFont="1" applyFill="1" applyBorder="1"/>
    <xf numFmtId="43" fontId="37" fillId="21" borderId="34" xfId="1" applyFont="1" applyFill="1" applyBorder="1"/>
    <xf numFmtId="0" fontId="29" fillId="21" borderId="35" xfId="0" applyFont="1" applyFill="1" applyBorder="1"/>
    <xf numFmtId="0" fontId="29" fillId="21" borderId="11" xfId="0" applyFont="1" applyFill="1" applyBorder="1"/>
    <xf numFmtId="43" fontId="37" fillId="21" borderId="36" xfId="1" applyFont="1" applyFill="1" applyBorder="1"/>
    <xf numFmtId="14" fontId="29" fillId="21" borderId="34" xfId="0" applyNumberFormat="1" applyFont="1" applyFill="1" applyBorder="1"/>
    <xf numFmtId="14" fontId="29" fillId="21" borderId="36" xfId="0" applyNumberFormat="1" applyFont="1" applyFill="1" applyBorder="1"/>
    <xf numFmtId="0" fontId="29" fillId="22" borderId="33" xfId="0" applyFont="1" applyFill="1" applyBorder="1"/>
    <xf numFmtId="0" fontId="29" fillId="22" borderId="29" xfId="0" applyFont="1" applyFill="1" applyBorder="1"/>
    <xf numFmtId="14" fontId="29" fillId="22" borderId="34" xfId="0" applyNumberFormat="1" applyFont="1" applyFill="1" applyBorder="1"/>
    <xf numFmtId="0" fontId="29" fillId="22" borderId="35" xfId="0" applyFont="1" applyFill="1" applyBorder="1"/>
    <xf numFmtId="0" fontId="29" fillId="22" borderId="11" xfId="0" applyFont="1" applyFill="1" applyBorder="1"/>
    <xf numFmtId="14" fontId="29" fillId="22" borderId="36" xfId="0" applyNumberFormat="1" applyFont="1" applyFill="1" applyBorder="1"/>
    <xf numFmtId="0" fontId="29" fillId="21" borderId="19" xfId="0" applyFont="1" applyFill="1" applyBorder="1"/>
    <xf numFmtId="0" fontId="29" fillId="21" borderId="0" xfId="0" applyFont="1" applyFill="1"/>
    <xf numFmtId="0" fontId="29" fillId="21" borderId="20" xfId="0" applyFont="1" applyFill="1" applyBorder="1"/>
    <xf numFmtId="0" fontId="29" fillId="21" borderId="36" xfId="0" applyFont="1" applyFill="1" applyBorder="1"/>
    <xf numFmtId="0" fontId="29" fillId="22" borderId="31" xfId="0" applyFont="1" applyFill="1" applyBorder="1" applyAlignment="1">
      <alignment horizontal="left"/>
    </xf>
    <xf numFmtId="0" fontId="29" fillId="22" borderId="2" xfId="0" applyFont="1" applyFill="1" applyBorder="1" applyAlignment="1">
      <alignment horizontal="left"/>
    </xf>
    <xf numFmtId="0" fontId="29" fillId="22" borderId="32" xfId="0" applyFont="1" applyFill="1" applyBorder="1" applyAlignment="1">
      <alignment horizontal="left"/>
    </xf>
    <xf numFmtId="0" fontId="29" fillId="21" borderId="37" xfId="0" applyFont="1" applyFill="1" applyBorder="1" applyAlignment="1">
      <alignment horizontal="left"/>
    </xf>
    <xf numFmtId="0" fontId="29" fillId="21" borderId="30" xfId="0" applyFont="1" applyFill="1" applyBorder="1" applyAlignment="1">
      <alignment horizontal="left"/>
    </xf>
    <xf numFmtId="0" fontId="29" fillId="21" borderId="38" xfId="0" applyFont="1" applyFill="1" applyBorder="1" applyAlignment="1">
      <alignment horizontal="left"/>
    </xf>
    <xf numFmtId="43" fontId="29" fillId="21" borderId="29" xfId="1" applyFont="1" applyFill="1" applyBorder="1"/>
    <xf numFmtId="43" fontId="29" fillId="21" borderId="34" xfId="1" applyFont="1" applyFill="1" applyBorder="1"/>
    <xf numFmtId="43" fontId="29" fillId="21" borderId="36" xfId="1" applyFont="1" applyFill="1" applyBorder="1"/>
    <xf numFmtId="0" fontId="29" fillId="21" borderId="33" xfId="0" applyFont="1" applyFill="1" applyBorder="1" applyAlignment="1">
      <alignment horizontal="left" vertical="top" wrapText="1"/>
    </xf>
    <xf numFmtId="0" fontId="29" fillId="21" borderId="26" xfId="0" applyFont="1" applyFill="1" applyBorder="1" applyAlignment="1">
      <alignment horizontal="left" vertical="top" wrapText="1"/>
    </xf>
    <xf numFmtId="0" fontId="29" fillId="21" borderId="27" xfId="0" applyFont="1" applyFill="1" applyBorder="1"/>
    <xf numFmtId="43" fontId="29" fillId="21" borderId="28" xfId="1" applyFont="1" applyFill="1" applyBorder="1"/>
    <xf numFmtId="0" fontId="36" fillId="0" borderId="0" xfId="0" applyFont="1" applyAlignment="1">
      <alignment horizontal="center"/>
    </xf>
    <xf numFmtId="43" fontId="7" fillId="0" borderId="0" xfId="1" applyFont="1" applyFill="1" applyBorder="1" applyAlignment="1">
      <alignment horizontal="center"/>
    </xf>
    <xf numFmtId="43" fontId="7" fillId="0" borderId="21" xfId="1" applyFont="1" applyBorder="1"/>
    <xf numFmtId="43" fontId="7" fillId="0" borderId="1" xfId="1" applyFont="1" applyBorder="1"/>
    <xf numFmtId="0" fontId="7" fillId="0" borderId="1" xfId="1" applyNumberFormat="1" applyFont="1" applyBorder="1" applyAlignment="1">
      <alignment horizontal="center"/>
    </xf>
    <xf numFmtId="0" fontId="29" fillId="0" borderId="4" xfId="0" applyFont="1" applyBorder="1" applyAlignment="1">
      <alignment horizontal="center"/>
    </xf>
    <xf numFmtId="43" fontId="7" fillId="0" borderId="8" xfId="1" applyFont="1" applyBorder="1"/>
    <xf numFmtId="43" fontId="7" fillId="0" borderId="22" xfId="1" applyFont="1" applyBorder="1"/>
    <xf numFmtId="14" fontId="7" fillId="0" borderId="22" xfId="1" applyNumberFormat="1" applyFont="1" applyBorder="1"/>
    <xf numFmtId="43" fontId="7" fillId="0" borderId="39" xfId="1" applyFont="1" applyBorder="1"/>
    <xf numFmtId="43" fontId="29" fillId="0" borderId="4" xfId="0" applyNumberFormat="1" applyFont="1" applyBorder="1"/>
    <xf numFmtId="14" fontId="7" fillId="0" borderId="22" xfId="1" applyNumberFormat="1" applyFont="1" applyBorder="1" applyAlignment="1">
      <alignment vertical="center"/>
    </xf>
    <xf numFmtId="43" fontId="7" fillId="0" borderId="39" xfId="1" applyFont="1" applyBorder="1" applyAlignment="1">
      <alignment vertical="center"/>
    </xf>
    <xf numFmtId="43" fontId="7" fillId="0" borderId="0" xfId="1" applyFont="1" applyFill="1"/>
    <xf numFmtId="43" fontId="33" fillId="0" borderId="0" xfId="1" applyFont="1" applyFill="1" applyBorder="1" applyAlignment="1">
      <alignment horizontal="center" vertical="center"/>
    </xf>
    <xf numFmtId="43" fontId="7" fillId="0" borderId="4" xfId="1" applyFont="1" applyBorder="1" applyAlignment="1">
      <alignment vertical="center"/>
    </xf>
    <xf numFmtId="0" fontId="7" fillId="0" borderId="2" xfId="1" applyNumberFormat="1" applyFont="1" applyBorder="1" applyAlignment="1">
      <alignment horizontal="center"/>
    </xf>
    <xf numFmtId="43" fontId="7" fillId="0" borderId="3" xfId="1" applyFont="1" applyFill="1" applyBorder="1" applyAlignment="1">
      <alignment vertical="center" wrapText="1"/>
    </xf>
    <xf numFmtId="43" fontId="7" fillId="0" borderId="4" xfId="1" applyFont="1" applyBorder="1" applyAlignment="1">
      <alignment vertical="center" wrapText="1"/>
    </xf>
    <xf numFmtId="14" fontId="7" fillId="0" borderId="4" xfId="1" applyNumberFormat="1" applyFont="1" applyBorder="1" applyAlignment="1">
      <alignment vertical="center" wrapText="1"/>
    </xf>
    <xf numFmtId="43" fontId="33" fillId="19" borderId="4" xfId="1" applyFont="1" applyFill="1" applyBorder="1" applyAlignment="1">
      <alignment horizontal="center" vertical="center"/>
    </xf>
    <xf numFmtId="0" fontId="13" fillId="0" borderId="29" xfId="0" applyFont="1" applyBorder="1" applyAlignment="1">
      <alignment horizontal="left" vertical="center" wrapText="1"/>
    </xf>
    <xf numFmtId="10" fontId="24" fillId="0" borderId="0" xfId="6" applyNumberFormat="1" applyFont="1" applyFill="1" applyBorder="1" applyAlignment="1">
      <alignment horizontal="center"/>
    </xf>
    <xf numFmtId="44" fontId="24" fillId="12" borderId="4" xfId="2" applyFont="1" applyFill="1" applyBorder="1" applyAlignment="1">
      <alignment horizontal="center"/>
    </xf>
    <xf numFmtId="17" fontId="23" fillId="0" borderId="4" xfId="0" applyNumberFormat="1" applyFont="1" applyBorder="1" applyAlignment="1">
      <alignment horizontal="center"/>
    </xf>
    <xf numFmtId="10" fontId="23" fillId="0" borderId="4" xfId="0" applyNumberFormat="1" applyFont="1" applyBorder="1" applyAlignment="1">
      <alignment horizontal="center"/>
    </xf>
    <xf numFmtId="0" fontId="24" fillId="0" borderId="0" xfId="0" applyFont="1" applyAlignment="1">
      <alignment horizontal="center"/>
    </xf>
    <xf numFmtId="9" fontId="24" fillId="0" borderId="0" xfId="0" applyNumberFormat="1" applyFont="1" applyAlignment="1">
      <alignment horizontal="center"/>
    </xf>
    <xf numFmtId="0" fontId="24" fillId="0" borderId="0" xfId="0" applyFont="1"/>
    <xf numFmtId="44" fontId="23" fillId="0" borderId="1" xfId="2" applyFont="1" applyFill="1" applyBorder="1"/>
    <xf numFmtId="44" fontId="23" fillId="0" borderId="1" xfId="2" applyFont="1" applyBorder="1"/>
    <xf numFmtId="0" fontId="2" fillId="0" borderId="4" xfId="0" applyFont="1" applyBorder="1"/>
    <xf numFmtId="44" fontId="24" fillId="12" borderId="4" xfId="2" applyFont="1" applyFill="1" applyBorder="1" applyAlignment="1">
      <alignment horizontal="center" wrapText="1"/>
    </xf>
    <xf numFmtId="10" fontId="23" fillId="0" borderId="1" xfId="0" applyNumberFormat="1" applyFont="1" applyBorder="1" applyAlignment="1">
      <alignment horizontal="center"/>
    </xf>
    <xf numFmtId="10" fontId="24" fillId="17" borderId="4" xfId="0" applyNumberFormat="1" applyFont="1" applyFill="1" applyBorder="1" applyAlignment="1">
      <alignment horizontal="center"/>
    </xf>
    <xf numFmtId="17" fontId="23" fillId="0" borderId="1" xfId="0" applyNumberFormat="1" applyFont="1" applyBorder="1" applyAlignment="1">
      <alignment horizontal="center"/>
    </xf>
    <xf numFmtId="0" fontId="23" fillId="0" borderId="0" xfId="0" applyFont="1" applyAlignment="1">
      <alignment horizontal="center"/>
    </xf>
    <xf numFmtId="44" fontId="3" fillId="3" borderId="4" xfId="2" applyFont="1" applyFill="1" applyBorder="1"/>
    <xf numFmtId="43" fontId="7" fillId="26" borderId="4" xfId="1" applyFont="1" applyFill="1" applyBorder="1" applyAlignment="1">
      <alignment horizontal="right" vertical="center"/>
    </xf>
    <xf numFmtId="43" fontId="7" fillId="26" borderId="4" xfId="1" applyFont="1" applyFill="1" applyBorder="1"/>
    <xf numFmtId="0" fontId="18" fillId="26" borderId="4" xfId="4" applyFont="1" applyFill="1" applyBorder="1" applyAlignment="1">
      <alignment vertical="center"/>
    </xf>
    <xf numFmtId="0" fontId="19" fillId="26" borderId="1" xfId="0" applyFont="1" applyFill="1" applyBorder="1" applyAlignment="1">
      <alignment wrapText="1"/>
    </xf>
    <xf numFmtId="0" fontId="20" fillId="26" borderId="4" xfId="4" applyFont="1" applyFill="1" applyBorder="1" applyAlignment="1">
      <alignment horizontal="left" vertical="center"/>
    </xf>
    <xf numFmtId="0" fontId="7" fillId="26" borderId="1" xfId="0" applyFont="1" applyFill="1" applyBorder="1"/>
    <xf numFmtId="0" fontId="22" fillId="26" borderId="1" xfId="0" applyFont="1" applyFill="1" applyBorder="1"/>
    <xf numFmtId="0" fontId="7" fillId="26" borderId="4" xfId="0" applyFont="1" applyFill="1" applyBorder="1"/>
    <xf numFmtId="0" fontId="20" fillId="26" borderId="1" xfId="4" applyFont="1" applyFill="1" applyBorder="1" applyAlignment="1">
      <alignment horizontal="left" vertical="center" wrapText="1"/>
    </xf>
    <xf numFmtId="14" fontId="20" fillId="26" borderId="1" xfId="4" applyNumberFormat="1" applyFont="1" applyFill="1" applyBorder="1" applyAlignment="1">
      <alignment horizontal="left" vertical="center" wrapText="1"/>
    </xf>
    <xf numFmtId="10" fontId="20" fillId="26" borderId="1" xfId="4" applyNumberFormat="1" applyFont="1" applyFill="1" applyBorder="1" applyAlignment="1">
      <alignment horizontal="left" vertical="center" wrapText="1"/>
    </xf>
    <xf numFmtId="0" fontId="22" fillId="26" borderId="1" xfId="0" applyFont="1" applyFill="1" applyBorder="1" applyAlignment="1">
      <alignment wrapText="1"/>
    </xf>
    <xf numFmtId="166" fontId="19" fillId="26" borderId="1" xfId="0" applyNumberFormat="1" applyFont="1" applyFill="1" applyBorder="1" applyAlignment="1">
      <alignment wrapText="1"/>
    </xf>
    <xf numFmtId="0" fontId="20" fillId="26" borderId="4" xfId="4" applyFont="1" applyFill="1" applyBorder="1" applyAlignment="1">
      <alignment horizontal="left" vertical="center" indent="1"/>
    </xf>
    <xf numFmtId="0" fontId="21" fillId="26" borderId="4" xfId="4" applyFont="1" applyFill="1" applyBorder="1" applyAlignment="1">
      <alignment horizontal="left" vertical="center" indent="1"/>
    </xf>
    <xf numFmtId="0" fontId="21" fillId="26" borderId="1" xfId="4" applyFont="1" applyFill="1" applyBorder="1" applyAlignment="1">
      <alignment horizontal="left" vertical="center" wrapText="1"/>
    </xf>
    <xf numFmtId="43" fontId="7" fillId="26" borderId="4" xfId="1" applyFont="1" applyFill="1" applyBorder="1" applyAlignment="1">
      <alignment vertical="center"/>
    </xf>
    <xf numFmtId="44" fontId="24" fillId="0" borderId="0" xfId="2" applyFont="1" applyFill="1" applyBorder="1"/>
    <xf numFmtId="0" fontId="23" fillId="0" borderId="4" xfId="0" applyFont="1" applyBorder="1" applyAlignment="1">
      <alignment horizontal="left"/>
    </xf>
    <xf numFmtId="2" fontId="24" fillId="3" borderId="4" xfId="0" applyNumberFormat="1" applyFont="1" applyFill="1" applyBorder="1" applyAlignment="1">
      <alignment horizontal="center"/>
    </xf>
    <xf numFmtId="43" fontId="29" fillId="0" borderId="0" xfId="0" applyNumberFormat="1" applyFont="1" applyAlignment="1">
      <alignment horizontal="left"/>
    </xf>
    <xf numFmtId="3" fontId="0" fillId="0" borderId="4" xfId="0" applyNumberFormat="1" applyBorder="1"/>
    <xf numFmtId="0" fontId="23" fillId="0" borderId="4" xfId="2" applyNumberFormat="1" applyFont="1" applyFill="1" applyBorder="1" applyAlignment="1">
      <alignment horizontal="left"/>
    </xf>
    <xf numFmtId="10" fontId="24" fillId="0" borderId="0" xfId="0" applyNumberFormat="1" applyFont="1" applyAlignment="1">
      <alignment horizontal="center"/>
    </xf>
    <xf numFmtId="44" fontId="24" fillId="0" borderId="0" xfId="2" applyFont="1" applyFill="1" applyBorder="1" applyAlignment="1">
      <alignment horizontal="center"/>
    </xf>
    <xf numFmtId="0" fontId="2" fillId="0" borderId="3" xfId="0" applyFont="1" applyBorder="1"/>
    <xf numFmtId="169" fontId="23" fillId="0" borderId="4" xfId="2" applyNumberFormat="1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23" fillId="0" borderId="0" xfId="0" applyFont="1" applyAlignment="1">
      <alignment horizontal="left"/>
    </xf>
    <xf numFmtId="0" fontId="28" fillId="17" borderId="4" xfId="0" applyFont="1" applyFill="1" applyBorder="1" applyAlignment="1">
      <alignment horizontal="center"/>
    </xf>
    <xf numFmtId="10" fontId="28" fillId="17" borderId="4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44" fontId="23" fillId="0" borderId="0" xfId="0" applyNumberFormat="1" applyFont="1"/>
    <xf numFmtId="44" fontId="0" fillId="0" borderId="0" xfId="0" applyNumberFormat="1" applyAlignment="1">
      <alignment horizontal="center"/>
    </xf>
    <xf numFmtId="164" fontId="0" fillId="0" borderId="0" xfId="0" applyNumberFormat="1"/>
    <xf numFmtId="44" fontId="24" fillId="0" borderId="0" xfId="0" applyNumberFormat="1" applyFont="1"/>
    <xf numFmtId="44" fontId="34" fillId="0" borderId="0" xfId="2" applyFont="1" applyFill="1" applyBorder="1"/>
    <xf numFmtId="0" fontId="24" fillId="7" borderId="4" xfId="0" applyFont="1" applyFill="1" applyBorder="1" applyAlignment="1">
      <alignment horizontal="center"/>
    </xf>
    <xf numFmtId="0" fontId="40" fillId="0" borderId="0" xfId="7" applyFont="1" applyAlignment="1">
      <alignment horizontal="center"/>
    </xf>
    <xf numFmtId="3" fontId="41" fillId="0" borderId="0" xfId="7" applyNumberFormat="1" applyFont="1" applyAlignment="1">
      <alignment horizontal="center"/>
    </xf>
    <xf numFmtId="1" fontId="24" fillId="0" borderId="0" xfId="0" applyNumberFormat="1" applyFont="1" applyAlignment="1">
      <alignment horizontal="center"/>
    </xf>
    <xf numFmtId="0" fontId="3" fillId="7" borderId="4" xfId="0" applyFont="1" applyFill="1" applyBorder="1"/>
    <xf numFmtId="0" fontId="7" fillId="0" borderId="4" xfId="0" applyFont="1" applyBorder="1" applyAlignment="1">
      <alignment wrapText="1"/>
    </xf>
    <xf numFmtId="0" fontId="29" fillId="0" borderId="4" xfId="0" applyFont="1" applyBorder="1" applyAlignment="1">
      <alignment wrapText="1"/>
    </xf>
    <xf numFmtId="0" fontId="3" fillId="25" borderId="4" xfId="0" applyFont="1" applyFill="1" applyBorder="1"/>
    <xf numFmtId="0" fontId="7" fillId="23" borderId="4" xfId="0" applyFont="1" applyFill="1" applyBorder="1" applyAlignment="1">
      <alignment horizontal="center"/>
    </xf>
    <xf numFmtId="0" fontId="7" fillId="23" borderId="4" xfId="0" applyFont="1" applyFill="1" applyBorder="1"/>
    <xf numFmtId="0" fontId="7" fillId="23" borderId="4" xfId="0" applyFont="1" applyFill="1" applyBorder="1" applyAlignment="1">
      <alignment wrapText="1"/>
    </xf>
    <xf numFmtId="0" fontId="29" fillId="23" borderId="4" xfId="0" applyFont="1" applyFill="1" applyBorder="1" applyAlignment="1">
      <alignment wrapText="1"/>
    </xf>
    <xf numFmtId="44" fontId="3" fillId="0" borderId="0" xfId="2" applyFont="1" applyBorder="1"/>
    <xf numFmtId="0" fontId="2" fillId="0" borderId="0" xfId="0" applyFont="1" applyAlignment="1">
      <alignment wrapText="1"/>
    </xf>
    <xf numFmtId="2" fontId="2" fillId="0" borderId="0" xfId="0" applyNumberFormat="1" applyFont="1" applyAlignment="1">
      <alignment horizontal="center" wrapText="1"/>
    </xf>
    <xf numFmtId="43" fontId="29" fillId="0" borderId="4" xfId="0" applyNumberFormat="1" applyFont="1" applyBorder="1" applyAlignment="1">
      <alignment horizontal="center"/>
    </xf>
    <xf numFmtId="44" fontId="23" fillId="0" borderId="0" xfId="2" applyFont="1" applyFill="1" applyBorder="1" applyAlignment="1">
      <alignment horizontal="center"/>
    </xf>
    <xf numFmtId="169" fontId="23" fillId="0" borderId="4" xfId="1" applyNumberFormat="1" applyFont="1" applyFill="1" applyBorder="1" applyAlignment="1">
      <alignment horizontal="center"/>
    </xf>
    <xf numFmtId="9" fontId="3" fillId="24" borderId="4" xfId="0" applyNumberFormat="1" applyFont="1" applyFill="1" applyBorder="1" applyAlignment="1">
      <alignment horizontal="center"/>
    </xf>
    <xf numFmtId="0" fontId="3" fillId="25" borderId="4" xfId="0" applyFont="1" applyFill="1" applyBorder="1" applyAlignment="1">
      <alignment horizontal="center"/>
    </xf>
    <xf numFmtId="9" fontId="0" fillId="0" borderId="0" xfId="0" applyNumberFormat="1"/>
    <xf numFmtId="0" fontId="0" fillId="0" borderId="0" xfId="0" applyAlignment="1">
      <alignment horizontal="right"/>
    </xf>
    <xf numFmtId="10" fontId="3" fillId="0" borderId="0" xfId="0" applyNumberFormat="1" applyFont="1" applyAlignment="1">
      <alignment horizontal="center"/>
    </xf>
    <xf numFmtId="0" fontId="31" fillId="0" borderId="0" xfId="0" applyFont="1" applyAlignment="1">
      <alignment horizontal="center" vertical="center"/>
    </xf>
    <xf numFmtId="9" fontId="3" fillId="0" borderId="0" xfId="0" applyNumberFormat="1" applyFont="1" applyAlignment="1">
      <alignment horizontal="center"/>
    </xf>
    <xf numFmtId="44" fontId="3" fillId="0" borderId="0" xfId="2" applyFont="1" applyFill="1" applyBorder="1" applyAlignment="1"/>
    <xf numFmtId="0" fontId="3" fillId="0" borderId="0" xfId="0" applyFont="1" applyAlignment="1">
      <alignment vertical="center"/>
    </xf>
    <xf numFmtId="170" fontId="0" fillId="0" borderId="0" xfId="6" applyNumberFormat="1" applyFont="1" applyFill="1" applyBorder="1"/>
    <xf numFmtId="9" fontId="3" fillId="0" borderId="0" xfId="0" applyNumberFormat="1" applyFont="1"/>
    <xf numFmtId="2" fontId="23" fillId="0" borderId="0" xfId="6" applyNumberFormat="1" applyFont="1" applyFill="1" applyBorder="1"/>
    <xf numFmtId="171" fontId="23" fillId="0" borderId="0" xfId="6" applyNumberFormat="1" applyFont="1" applyFill="1" applyBorder="1"/>
    <xf numFmtId="172" fontId="2" fillId="0" borderId="0" xfId="0" applyNumberFormat="1" applyFont="1"/>
    <xf numFmtId="44" fontId="24" fillId="0" borderId="0" xfId="0" applyNumberFormat="1" applyFont="1" applyAlignment="1">
      <alignment horizontal="center"/>
    </xf>
    <xf numFmtId="166" fontId="7" fillId="0" borderId="0" xfId="0" applyNumberFormat="1" applyFont="1"/>
    <xf numFmtId="0" fontId="20" fillId="0" borderId="0" xfId="4" applyFont="1" applyAlignment="1">
      <alignment horizontal="center" vertical="center"/>
    </xf>
    <xf numFmtId="0" fontId="21" fillId="0" borderId="0" xfId="4" applyFont="1" applyAlignment="1">
      <alignment horizontal="center" vertical="center"/>
    </xf>
    <xf numFmtId="0" fontId="18" fillId="0" borderId="0" xfId="4" applyFont="1" applyAlignment="1">
      <alignment horizontal="center" vertical="center"/>
    </xf>
    <xf numFmtId="0" fontId="19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22" fillId="0" borderId="0" xfId="0" applyFont="1" applyAlignment="1">
      <alignment wrapText="1"/>
    </xf>
    <xf numFmtId="44" fontId="34" fillId="0" borderId="0" xfId="2" applyFont="1" applyFill="1" applyBorder="1" applyAlignment="1">
      <alignment horizontal="right" vertical="center"/>
    </xf>
    <xf numFmtId="44" fontId="34" fillId="0" borderId="0" xfId="2" applyFont="1" applyFill="1" applyBorder="1" applyAlignment="1">
      <alignment vertical="center"/>
    </xf>
    <xf numFmtId="44" fontId="38" fillId="0" borderId="0" xfId="2" applyFont="1" applyFill="1" applyBorder="1"/>
    <xf numFmtId="164" fontId="3" fillId="0" borderId="0" xfId="0" applyNumberFormat="1" applyFont="1"/>
    <xf numFmtId="0" fontId="14" fillId="0" borderId="4" xfId="0" applyFont="1" applyBorder="1" applyAlignment="1">
      <alignment wrapText="1"/>
    </xf>
    <xf numFmtId="44" fontId="23" fillId="0" borderId="0" xfId="2" applyFont="1"/>
    <xf numFmtId="0" fontId="24" fillId="7" borderId="12" xfId="0" applyFont="1" applyFill="1" applyBorder="1"/>
    <xf numFmtId="0" fontId="24" fillId="7" borderId="12" xfId="0" applyFont="1" applyFill="1" applyBorder="1" applyAlignment="1">
      <alignment horizontal="center"/>
    </xf>
    <xf numFmtId="0" fontId="18" fillId="0" borderId="0" xfId="0" applyFont="1" applyAlignment="1">
      <alignment horizontal="justify" vertical="center"/>
    </xf>
    <xf numFmtId="0" fontId="43" fillId="0" borderId="4" xfId="0" applyFont="1" applyBorder="1" applyAlignment="1">
      <alignment horizontal="justify" vertical="center"/>
    </xf>
    <xf numFmtId="44" fontId="1" fillId="0" borderId="4" xfId="2" applyFont="1" applyBorder="1" applyAlignment="1">
      <alignment horizontal="justify" vertical="center" wrapText="1"/>
    </xf>
    <xf numFmtId="44" fontId="1" fillId="0" borderId="4" xfId="2" applyFont="1" applyBorder="1"/>
    <xf numFmtId="44" fontId="2" fillId="0" borderId="0" xfId="2" applyFont="1" applyBorder="1" applyAlignment="1">
      <alignment horizontal="center"/>
    </xf>
    <xf numFmtId="44" fontId="0" fillId="0" borderId="7" xfId="2" applyFont="1" applyFill="1" applyBorder="1" applyAlignment="1">
      <alignment horizontal="center"/>
    </xf>
    <xf numFmtId="44" fontId="0" fillId="0" borderId="7" xfId="2" applyFont="1" applyFill="1" applyBorder="1"/>
    <xf numFmtId="164" fontId="0" fillId="0" borderId="7" xfId="1" applyNumberFormat="1" applyFont="1" applyFill="1" applyBorder="1"/>
    <xf numFmtId="44" fontId="3" fillId="0" borderId="7" xfId="2" applyFont="1" applyFill="1" applyBorder="1"/>
    <xf numFmtId="44" fontId="3" fillId="0" borderId="20" xfId="2" applyFont="1" applyFill="1" applyBorder="1"/>
    <xf numFmtId="44" fontId="23" fillId="0" borderId="7" xfId="2" applyFont="1" applyFill="1" applyBorder="1"/>
    <xf numFmtId="0" fontId="3" fillId="0" borderId="20" xfId="0" applyFont="1" applyBorder="1"/>
    <xf numFmtId="44" fontId="0" fillId="0" borderId="7" xfId="0" applyNumberFormat="1" applyBorder="1"/>
    <xf numFmtId="44" fontId="3" fillId="0" borderId="7" xfId="0" applyNumberFormat="1" applyFont="1" applyBorder="1"/>
    <xf numFmtId="0" fontId="0" fillId="0" borderId="20" xfId="0" applyBorder="1"/>
    <xf numFmtId="2" fontId="3" fillId="0" borderId="40" xfId="0" applyNumberFormat="1" applyFont="1" applyBorder="1"/>
    <xf numFmtId="2" fontId="3" fillId="0" borderId="7" xfId="0" applyNumberFormat="1" applyFont="1" applyBorder="1"/>
    <xf numFmtId="2" fontId="3" fillId="26" borderId="9" xfId="0" applyNumberFormat="1" applyFont="1" applyFill="1" applyBorder="1"/>
    <xf numFmtId="0" fontId="0" fillId="0" borderId="3" xfId="0" applyBorder="1"/>
    <xf numFmtId="0" fontId="3" fillId="0" borderId="3" xfId="0" applyFont="1" applyBorder="1"/>
    <xf numFmtId="0" fontId="23" fillId="0" borderId="3" xfId="0" applyFont="1" applyBorder="1"/>
    <xf numFmtId="0" fontId="0" fillId="0" borderId="3" xfId="0" applyBorder="1" applyAlignment="1">
      <alignment horizontal="left"/>
    </xf>
    <xf numFmtId="0" fontId="3" fillId="26" borderId="42" xfId="0" applyFont="1" applyFill="1" applyBorder="1"/>
    <xf numFmtId="0" fontId="14" fillId="0" borderId="21" xfId="0" applyFont="1" applyBorder="1"/>
    <xf numFmtId="0" fontId="0" fillId="0" borderId="21" xfId="0" applyBorder="1"/>
    <xf numFmtId="0" fontId="3" fillId="0" borderId="21" xfId="0" applyFont="1" applyBorder="1"/>
    <xf numFmtId="0" fontId="12" fillId="0" borderId="19" xfId="0" applyFont="1" applyBorder="1"/>
    <xf numFmtId="0" fontId="23" fillId="0" borderId="21" xfId="0" applyFont="1" applyBorder="1"/>
    <xf numFmtId="0" fontId="0" fillId="0" borderId="19" xfId="0" applyBorder="1"/>
    <xf numFmtId="0" fontId="3" fillId="0" borderId="49" xfId="0" applyFont="1" applyBorder="1"/>
    <xf numFmtId="0" fontId="0" fillId="0" borderId="21" xfId="0" applyBorder="1" applyAlignment="1">
      <alignment horizontal="left"/>
    </xf>
    <xf numFmtId="0" fontId="3" fillId="26" borderId="8" xfId="0" applyFont="1" applyFill="1" applyBorder="1"/>
    <xf numFmtId="0" fontId="0" fillId="0" borderId="7" xfId="0" applyBorder="1"/>
    <xf numFmtId="0" fontId="4" fillId="0" borderId="0" xfId="0" applyFont="1" applyAlignment="1">
      <alignment vertical="center" textRotation="90" wrapText="1"/>
    </xf>
    <xf numFmtId="43" fontId="7" fillId="13" borderId="23" xfId="1" applyFont="1" applyFill="1" applyBorder="1" applyAlignment="1">
      <alignment horizontal="center"/>
    </xf>
    <xf numFmtId="43" fontId="7" fillId="13" borderId="24" xfId="1" applyFont="1" applyFill="1" applyBorder="1" applyAlignment="1">
      <alignment horizontal="center"/>
    </xf>
    <xf numFmtId="43" fontId="7" fillId="13" borderId="25" xfId="1" applyFont="1" applyFill="1" applyBorder="1" applyAlignment="1">
      <alignment horizontal="center"/>
    </xf>
    <xf numFmtId="44" fontId="44" fillId="0" borderId="4" xfId="2" applyFont="1" applyBorder="1" applyAlignment="1">
      <alignment horizontal="left"/>
    </xf>
    <xf numFmtId="44" fontId="44" fillId="0" borderId="0" xfId="2" applyFont="1" applyAlignment="1">
      <alignment horizontal="left"/>
    </xf>
    <xf numFmtId="44" fontId="44" fillId="0" borderId="4" xfId="2" applyFont="1" applyBorder="1"/>
    <xf numFmtId="44" fontId="24" fillId="0" borderId="4" xfId="2" applyFont="1" applyBorder="1" applyAlignment="1">
      <alignment horizontal="left"/>
    </xf>
    <xf numFmtId="0" fontId="3" fillId="0" borderId="8" xfId="0" applyFont="1" applyBorder="1"/>
    <xf numFmtId="44" fontId="3" fillId="0" borderId="9" xfId="0" applyNumberFormat="1" applyFont="1" applyBorder="1"/>
    <xf numFmtId="44" fontId="3" fillId="0" borderId="9" xfId="2" applyFont="1" applyFill="1" applyBorder="1"/>
    <xf numFmtId="0" fontId="7" fillId="0" borderId="0" xfId="0" applyFont="1" applyAlignment="1">
      <alignment horizontal="left"/>
    </xf>
    <xf numFmtId="44" fontId="0" fillId="0" borderId="0" xfId="0" applyNumberFormat="1" applyAlignment="1">
      <alignment horizontal="left"/>
    </xf>
    <xf numFmtId="0" fontId="7" fillId="23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12" xfId="0" applyFont="1" applyBorder="1"/>
    <xf numFmtId="0" fontId="7" fillId="0" borderId="10" xfId="0" applyFont="1" applyBorder="1" applyAlignment="1">
      <alignment wrapText="1"/>
    </xf>
    <xf numFmtId="2" fontId="0" fillId="0" borderId="4" xfId="0" applyNumberFormat="1" applyBorder="1" applyAlignment="1">
      <alignment horizontal="center"/>
    </xf>
    <xf numFmtId="3" fontId="0" fillId="0" borderId="4" xfId="0" applyNumberFormat="1" applyBorder="1" applyAlignment="1">
      <alignment horizontal="center"/>
    </xf>
    <xf numFmtId="3" fontId="0" fillId="0" borderId="4" xfId="1" applyNumberFormat="1" applyFont="1" applyFill="1" applyBorder="1" applyAlignment="1">
      <alignment horizontal="center"/>
    </xf>
    <xf numFmtId="0" fontId="3" fillId="23" borderId="4" xfId="0" applyFont="1" applyFill="1" applyBorder="1"/>
    <xf numFmtId="3" fontId="0" fillId="0" borderId="4" xfId="1" applyNumberFormat="1" applyFont="1" applyBorder="1" applyAlignment="1">
      <alignment horizontal="center"/>
    </xf>
    <xf numFmtId="3" fontId="0" fillId="0" borderId="1" xfId="1" applyNumberFormat="1" applyFont="1" applyBorder="1" applyAlignment="1">
      <alignment horizontal="center"/>
    </xf>
    <xf numFmtId="3" fontId="3" fillId="23" borderId="4" xfId="1" applyNumberFormat="1" applyFont="1" applyFill="1" applyBorder="1" applyAlignment="1">
      <alignment horizontal="center"/>
    </xf>
    <xf numFmtId="3" fontId="3" fillId="23" borderId="1" xfId="1" applyNumberFormat="1" applyFont="1" applyFill="1" applyBorder="1" applyAlignment="1">
      <alignment horizontal="center"/>
    </xf>
    <xf numFmtId="3" fontId="0" fillId="0" borderId="0" xfId="1" applyNumberFormat="1" applyFont="1" applyAlignment="1">
      <alignment horizontal="center"/>
    </xf>
    <xf numFmtId="0" fontId="24" fillId="23" borderId="4" xfId="0" applyFont="1" applyFill="1" applyBorder="1" applyAlignment="1">
      <alignment horizontal="center"/>
    </xf>
    <xf numFmtId="9" fontId="24" fillId="23" borderId="4" xfId="0" applyNumberFormat="1" applyFont="1" applyFill="1" applyBorder="1" applyAlignment="1">
      <alignment horizontal="center"/>
    </xf>
    <xf numFmtId="44" fontId="0" fillId="0" borderId="0" xfId="2" applyFont="1" applyFill="1" applyBorder="1" applyAlignment="1">
      <alignment horizontal="center"/>
    </xf>
    <xf numFmtId="3" fontId="23" fillId="0" borderId="0" xfId="1" applyNumberFormat="1" applyFont="1" applyFill="1" applyBorder="1" applyAlignment="1">
      <alignment horizontal="center"/>
    </xf>
    <xf numFmtId="3" fontId="23" fillId="0" borderId="0" xfId="0" applyNumberFormat="1" applyFont="1" applyAlignment="1">
      <alignment horizontal="center"/>
    </xf>
    <xf numFmtId="2" fontId="23" fillId="0" borderId="0" xfId="1" applyNumberFormat="1" applyFont="1" applyFill="1" applyBorder="1" applyAlignment="1">
      <alignment horizontal="center"/>
    </xf>
    <xf numFmtId="0" fontId="23" fillId="0" borderId="4" xfId="1" applyNumberFormat="1" applyFont="1" applyFill="1" applyBorder="1" applyAlignment="1"/>
    <xf numFmtId="3" fontId="0" fillId="0" borderId="0" xfId="0" applyNumberFormat="1"/>
    <xf numFmtId="0" fontId="24" fillId="12" borderId="4" xfId="0" applyFont="1" applyFill="1" applyBorder="1" applyAlignment="1">
      <alignment horizontal="center" wrapText="1"/>
    </xf>
    <xf numFmtId="2" fontId="29" fillId="0" borderId="0" xfId="0" applyNumberFormat="1" applyFont="1" applyAlignment="1">
      <alignment horizontal="left"/>
    </xf>
    <xf numFmtId="2" fontId="23" fillId="0" borderId="4" xfId="0" applyNumberFormat="1" applyFont="1" applyBorder="1" applyAlignment="1">
      <alignment horizontal="left"/>
    </xf>
    <xf numFmtId="44" fontId="13" fillId="0" borderId="0" xfId="0" applyNumberFormat="1" applyFont="1" applyAlignment="1">
      <alignment horizontal="left"/>
    </xf>
    <xf numFmtId="44" fontId="23" fillId="0" borderId="0" xfId="0" applyNumberFormat="1" applyFont="1" applyAlignment="1">
      <alignment horizontal="center"/>
    </xf>
    <xf numFmtId="0" fontId="24" fillId="0" borderId="0" xfId="0" applyFont="1" applyAlignment="1">
      <alignment horizontal="left"/>
    </xf>
    <xf numFmtId="0" fontId="23" fillId="0" borderId="0" xfId="2" applyNumberFormat="1" applyFont="1" applyFill="1" applyBorder="1" applyAlignment="1">
      <alignment horizontal="left"/>
    </xf>
    <xf numFmtId="0" fontId="31" fillId="17" borderId="4" xfId="0" applyFont="1" applyFill="1" applyBorder="1" applyAlignment="1">
      <alignment horizontal="center" wrapText="1"/>
    </xf>
    <xf numFmtId="0" fontId="24" fillId="17" borderId="4" xfId="0" applyFont="1" applyFill="1" applyBorder="1" applyAlignment="1">
      <alignment horizontal="center" wrapText="1"/>
    </xf>
    <xf numFmtId="44" fontId="38" fillId="17" borderId="4" xfId="2" applyFont="1" applyFill="1" applyBorder="1" applyAlignment="1">
      <alignment horizontal="center"/>
    </xf>
    <xf numFmtId="0" fontId="19" fillId="27" borderId="1" xfId="0" applyFont="1" applyFill="1" applyBorder="1" applyAlignment="1">
      <alignment wrapText="1"/>
    </xf>
    <xf numFmtId="166" fontId="19" fillId="27" borderId="4" xfId="1" applyNumberFormat="1" applyFont="1" applyFill="1" applyBorder="1"/>
    <xf numFmtId="0" fontId="24" fillId="12" borderId="1" xfId="0" applyFont="1" applyFill="1" applyBorder="1" applyAlignment="1">
      <alignment horizontal="center"/>
    </xf>
    <xf numFmtId="0" fontId="24" fillId="12" borderId="3" xfId="0" applyFont="1" applyFill="1" applyBorder="1" applyAlignment="1">
      <alignment horizontal="center"/>
    </xf>
    <xf numFmtId="0" fontId="38" fillId="11" borderId="4" xfId="0" applyFont="1" applyFill="1" applyBorder="1" applyAlignment="1">
      <alignment horizontal="center"/>
    </xf>
    <xf numFmtId="0" fontId="32" fillId="10" borderId="4" xfId="0" applyFont="1" applyFill="1" applyBorder="1" applyAlignment="1">
      <alignment horizontal="center"/>
    </xf>
    <xf numFmtId="0" fontId="28" fillId="11" borderId="4" xfId="0" applyFont="1" applyFill="1" applyBorder="1" applyAlignment="1">
      <alignment horizontal="center"/>
    </xf>
    <xf numFmtId="0" fontId="24" fillId="3" borderId="4" xfId="0" applyFont="1" applyFill="1" applyBorder="1" applyAlignment="1">
      <alignment horizontal="center"/>
    </xf>
    <xf numFmtId="0" fontId="14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24" fillId="0" borderId="4" xfId="0" applyFont="1" applyBorder="1" applyAlignment="1">
      <alignment horizontal="left" wrapText="1"/>
    </xf>
    <xf numFmtId="44" fontId="34" fillId="0" borderId="12" xfId="2" applyFont="1" applyFill="1" applyBorder="1" applyAlignment="1">
      <alignment horizontal="center" vertical="center"/>
    </xf>
    <xf numFmtId="44" fontId="34" fillId="0" borderId="10" xfId="2" applyFont="1" applyFill="1" applyBorder="1" applyAlignment="1">
      <alignment horizontal="center" vertical="center"/>
    </xf>
    <xf numFmtId="0" fontId="24" fillId="0" borderId="1" xfId="0" applyFont="1" applyBorder="1" applyAlignment="1">
      <alignment horizontal="left" vertical="center" wrapText="1"/>
    </xf>
    <xf numFmtId="0" fontId="24" fillId="0" borderId="3" xfId="0" applyFont="1" applyBorder="1" applyAlignment="1">
      <alignment horizontal="left" vertical="center" wrapText="1"/>
    </xf>
    <xf numFmtId="43" fontId="7" fillId="13" borderId="4" xfId="1" applyFont="1" applyFill="1" applyBorder="1" applyAlignment="1">
      <alignment horizontal="center"/>
    </xf>
    <xf numFmtId="0" fontId="24" fillId="11" borderId="4" xfId="0" applyFont="1" applyFill="1" applyBorder="1" applyAlignment="1">
      <alignment horizontal="center"/>
    </xf>
    <xf numFmtId="43" fontId="33" fillId="4" borderId="13" xfId="1" applyFont="1" applyFill="1" applyBorder="1" applyAlignment="1">
      <alignment horizontal="center"/>
    </xf>
    <xf numFmtId="43" fontId="33" fillId="4" borderId="14" xfId="1" applyFont="1" applyFill="1" applyBorder="1" applyAlignment="1">
      <alignment horizontal="center"/>
    </xf>
    <xf numFmtId="43" fontId="33" fillId="4" borderId="15" xfId="1" applyFont="1" applyFill="1" applyBorder="1" applyAlignment="1">
      <alignment horizontal="center"/>
    </xf>
    <xf numFmtId="0" fontId="36" fillId="16" borderId="1" xfId="0" applyFont="1" applyFill="1" applyBorder="1" applyAlignment="1">
      <alignment horizontal="center"/>
    </xf>
    <xf numFmtId="0" fontId="36" fillId="16" borderId="2" xfId="0" applyFont="1" applyFill="1" applyBorder="1" applyAlignment="1">
      <alignment horizontal="center"/>
    </xf>
    <xf numFmtId="0" fontId="36" fillId="16" borderId="3" xfId="0" applyFont="1" applyFill="1" applyBorder="1" applyAlignment="1">
      <alignment horizontal="center"/>
    </xf>
    <xf numFmtId="0" fontId="36" fillId="20" borderId="31" xfId="0" applyFont="1" applyFill="1" applyBorder="1" applyAlignment="1">
      <alignment horizontal="center"/>
    </xf>
    <xf numFmtId="0" fontId="36" fillId="20" borderId="2" xfId="0" applyFont="1" applyFill="1" applyBorder="1" applyAlignment="1">
      <alignment horizontal="center"/>
    </xf>
    <xf numFmtId="0" fontId="36" fillId="20" borderId="32" xfId="0" applyFont="1" applyFill="1" applyBorder="1" applyAlignment="1">
      <alignment horizontal="center"/>
    </xf>
    <xf numFmtId="0" fontId="36" fillId="20" borderId="23" xfId="0" applyFont="1" applyFill="1" applyBorder="1" applyAlignment="1">
      <alignment horizontal="center"/>
    </xf>
    <xf numFmtId="0" fontId="36" fillId="20" borderId="24" xfId="0" applyFont="1" applyFill="1" applyBorder="1" applyAlignment="1">
      <alignment horizontal="center"/>
    </xf>
    <xf numFmtId="0" fontId="36" fillId="20" borderId="25" xfId="0" applyFont="1" applyFill="1" applyBorder="1" applyAlignment="1">
      <alignment horizontal="center"/>
    </xf>
    <xf numFmtId="0" fontId="24" fillId="11" borderId="11" xfId="0" applyFont="1" applyFill="1" applyBorder="1" applyAlignment="1">
      <alignment horizontal="center"/>
    </xf>
    <xf numFmtId="43" fontId="7" fillId="4" borderId="16" xfId="1" applyFont="1" applyFill="1" applyBorder="1" applyAlignment="1">
      <alignment horizontal="center"/>
    </xf>
    <xf numFmtId="43" fontId="7" fillId="4" borderId="17" xfId="1" applyFont="1" applyFill="1" applyBorder="1" applyAlignment="1">
      <alignment horizontal="center"/>
    </xf>
    <xf numFmtId="43" fontId="7" fillId="4" borderId="18" xfId="1" applyFont="1" applyFill="1" applyBorder="1" applyAlignment="1">
      <alignment horizontal="center"/>
    </xf>
    <xf numFmtId="43" fontId="7" fillId="13" borderId="24" xfId="1" applyFont="1" applyFill="1" applyBorder="1" applyAlignment="1">
      <alignment horizontal="center"/>
    </xf>
    <xf numFmtId="43" fontId="7" fillId="13" borderId="25" xfId="1" applyFont="1" applyFill="1" applyBorder="1" applyAlignment="1">
      <alignment horizontal="center"/>
    </xf>
    <xf numFmtId="43" fontId="7" fillId="13" borderId="50" xfId="1" applyFont="1" applyFill="1" applyBorder="1" applyAlignment="1">
      <alignment horizontal="center"/>
    </xf>
    <xf numFmtId="43" fontId="7" fillId="13" borderId="10" xfId="1" applyFont="1" applyFill="1" applyBorder="1" applyAlignment="1">
      <alignment horizontal="center"/>
    </xf>
    <xf numFmtId="43" fontId="7" fillId="13" borderId="51" xfId="1" applyFont="1" applyFill="1" applyBorder="1" applyAlignment="1">
      <alignment horizontal="center"/>
    </xf>
    <xf numFmtId="0" fontId="31" fillId="11" borderId="4" xfId="0" applyFont="1" applyFill="1" applyBorder="1" applyAlignment="1">
      <alignment horizontal="center" wrapText="1"/>
    </xf>
    <xf numFmtId="0" fontId="28" fillId="0" borderId="0" xfId="0" applyFont="1" applyAlignment="1">
      <alignment horizontal="center"/>
    </xf>
    <xf numFmtId="0" fontId="36" fillId="15" borderId="4" xfId="0" applyFont="1" applyFill="1" applyBorder="1" applyAlignment="1">
      <alignment horizontal="center"/>
    </xf>
    <xf numFmtId="0" fontId="3" fillId="14" borderId="4" xfId="0" applyFont="1" applyFill="1" applyBorder="1" applyAlignment="1">
      <alignment horizontal="center"/>
    </xf>
    <xf numFmtId="0" fontId="24" fillId="12" borderId="4" xfId="0" applyFont="1" applyFill="1" applyBorder="1" applyAlignment="1">
      <alignment horizontal="center"/>
    </xf>
    <xf numFmtId="0" fontId="24" fillId="12" borderId="2" xfId="0" applyFont="1" applyFill="1" applyBorder="1" applyAlignment="1">
      <alignment horizontal="center"/>
    </xf>
    <xf numFmtId="0" fontId="24" fillId="11" borderId="1" xfId="0" applyFont="1" applyFill="1" applyBorder="1" applyAlignment="1">
      <alignment horizontal="center" vertical="center" wrapText="1"/>
    </xf>
    <xf numFmtId="0" fontId="24" fillId="11" borderId="2" xfId="0" applyFont="1" applyFill="1" applyBorder="1" applyAlignment="1">
      <alignment horizontal="center" vertical="center" wrapText="1"/>
    </xf>
    <xf numFmtId="0" fontId="24" fillId="11" borderId="3" xfId="0" applyFont="1" applyFill="1" applyBorder="1" applyAlignment="1">
      <alignment horizontal="center" vertical="center" wrapText="1"/>
    </xf>
    <xf numFmtId="0" fontId="24" fillId="24" borderId="4" xfId="0" applyFont="1" applyFill="1" applyBorder="1" applyAlignment="1">
      <alignment horizontal="center"/>
    </xf>
    <xf numFmtId="0" fontId="24" fillId="8" borderId="4" xfId="0" applyFont="1" applyFill="1" applyBorder="1" applyAlignment="1">
      <alignment horizontal="center"/>
    </xf>
    <xf numFmtId="0" fontId="24" fillId="7" borderId="10" xfId="0" applyFont="1" applyFill="1" applyBorder="1" applyAlignment="1">
      <alignment horizontal="center"/>
    </xf>
    <xf numFmtId="0" fontId="29" fillId="0" borderId="0" xfId="0" applyFont="1" applyAlignment="1">
      <alignment horizontal="left" wrapText="1"/>
    </xf>
    <xf numFmtId="0" fontId="11" fillId="0" borderId="29" xfId="0" applyFont="1" applyBorder="1" applyAlignment="1">
      <alignment horizontal="left" wrapText="1"/>
    </xf>
    <xf numFmtId="0" fontId="11" fillId="0" borderId="0" xfId="0" applyFont="1" applyAlignment="1">
      <alignment horizontal="left" wrapText="1"/>
    </xf>
    <xf numFmtId="0" fontId="30" fillId="27" borderId="11" xfId="0" applyFont="1" applyFill="1" applyBorder="1" applyAlignment="1">
      <alignment horizontal="center"/>
    </xf>
    <xf numFmtId="0" fontId="24" fillId="28" borderId="4" xfId="0" applyFont="1" applyFill="1" applyBorder="1" applyAlignment="1">
      <alignment horizontal="center"/>
    </xf>
    <xf numFmtId="3" fontId="0" fillId="0" borderId="1" xfId="0" applyNumberFormat="1" applyBorder="1" applyAlignment="1">
      <alignment horizontal="left"/>
    </xf>
    <xf numFmtId="3" fontId="0" fillId="0" borderId="2" xfId="0" applyNumberFormat="1" applyBorder="1" applyAlignment="1">
      <alignment horizontal="left"/>
    </xf>
    <xf numFmtId="3" fontId="0" fillId="0" borderId="3" xfId="0" applyNumberFormat="1" applyBorder="1" applyAlignment="1">
      <alignment horizontal="left"/>
    </xf>
    <xf numFmtId="0" fontId="3" fillId="23" borderId="4" xfId="0" applyFont="1" applyFill="1" applyBorder="1" applyAlignment="1">
      <alignment horizontal="center"/>
    </xf>
    <xf numFmtId="0" fontId="3" fillId="27" borderId="4" xfId="0" applyFont="1" applyFill="1" applyBorder="1" applyAlignment="1">
      <alignment horizontal="center"/>
    </xf>
    <xf numFmtId="167" fontId="17" fillId="18" borderId="4" xfId="4" applyNumberFormat="1" applyFont="1" applyFill="1" applyBorder="1" applyAlignment="1">
      <alignment horizontal="center" vertical="center" wrapText="1"/>
    </xf>
    <xf numFmtId="167" fontId="17" fillId="18" borderId="4" xfId="4" applyNumberFormat="1" applyFont="1" applyFill="1" applyBorder="1" applyAlignment="1">
      <alignment horizontal="center" vertical="center"/>
    </xf>
    <xf numFmtId="0" fontId="20" fillId="0" borderId="1" xfId="4" applyFont="1" applyBorder="1" applyAlignment="1">
      <alignment horizontal="center" vertical="center" wrapText="1"/>
    </xf>
    <xf numFmtId="0" fontId="20" fillId="0" borderId="2" xfId="4" applyFont="1" applyBorder="1" applyAlignment="1">
      <alignment horizontal="center" vertical="center" wrapText="1"/>
    </xf>
    <xf numFmtId="0" fontId="20" fillId="0" borderId="3" xfId="4" applyFont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/>
    </xf>
    <xf numFmtId="0" fontId="3" fillId="6" borderId="32" xfId="0" applyFont="1" applyFill="1" applyBorder="1" applyAlignment="1">
      <alignment horizontal="center"/>
    </xf>
    <xf numFmtId="0" fontId="4" fillId="2" borderId="0" xfId="0" applyFont="1" applyFill="1" applyAlignment="1">
      <alignment horizontal="center" vertical="center" textRotation="90" wrapText="1"/>
    </xf>
    <xf numFmtId="0" fontId="6" fillId="2" borderId="0" xfId="0" applyFont="1" applyFill="1" applyAlignment="1">
      <alignment horizontal="center" vertical="center" textRotation="90" wrapText="1"/>
    </xf>
    <xf numFmtId="0" fontId="3" fillId="3" borderId="4" xfId="0" applyFont="1" applyFill="1" applyBorder="1" applyAlignment="1">
      <alignment horizontal="center"/>
    </xf>
    <xf numFmtId="0" fontId="4" fillId="5" borderId="43" xfId="0" applyFont="1" applyFill="1" applyBorder="1" applyAlignment="1">
      <alignment horizontal="center" vertical="center" textRotation="90" wrapText="1"/>
    </xf>
    <xf numFmtId="0" fontId="4" fillId="5" borderId="44" xfId="0" applyFont="1" applyFill="1" applyBorder="1" applyAlignment="1">
      <alignment horizontal="center" vertical="center" textRotation="90" wrapText="1"/>
    </xf>
    <xf numFmtId="0" fontId="4" fillId="5" borderId="45" xfId="0" applyFont="1" applyFill="1" applyBorder="1" applyAlignment="1">
      <alignment horizontal="center" vertical="center" textRotation="90" wrapText="1"/>
    </xf>
    <xf numFmtId="0" fontId="3" fillId="3" borderId="1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6" borderId="41" xfId="0" applyFont="1" applyFill="1" applyBorder="1" applyAlignment="1">
      <alignment horizontal="center"/>
    </xf>
    <xf numFmtId="0" fontId="3" fillId="6" borderId="6" xfId="0" applyFont="1" applyFill="1" applyBorder="1" applyAlignment="1">
      <alignment horizontal="center"/>
    </xf>
    <xf numFmtId="0" fontId="3" fillId="6" borderId="5" xfId="0" applyFont="1" applyFill="1" applyBorder="1" applyAlignment="1">
      <alignment horizontal="center"/>
    </xf>
    <xf numFmtId="0" fontId="3" fillId="6" borderId="23" xfId="0" applyFont="1" applyFill="1" applyBorder="1" applyAlignment="1">
      <alignment horizontal="center"/>
    </xf>
    <xf numFmtId="0" fontId="3" fillId="6" borderId="25" xfId="0" applyFont="1" applyFill="1" applyBorder="1" applyAlignment="1">
      <alignment horizontal="center"/>
    </xf>
    <xf numFmtId="0" fontId="33" fillId="0" borderId="0" xfId="0" applyFont="1" applyAlignment="1">
      <alignment horizontal="center"/>
    </xf>
    <xf numFmtId="0" fontId="4" fillId="5" borderId="46" xfId="0" applyFont="1" applyFill="1" applyBorder="1" applyAlignment="1">
      <alignment horizontal="center" vertical="center" textRotation="90" wrapText="1"/>
    </xf>
    <xf numFmtId="0" fontId="4" fillId="5" borderId="47" xfId="0" applyFont="1" applyFill="1" applyBorder="1" applyAlignment="1">
      <alignment horizontal="center" vertical="center" textRotation="90" wrapText="1"/>
    </xf>
    <xf numFmtId="0" fontId="4" fillId="5" borderId="48" xfId="0" applyFont="1" applyFill="1" applyBorder="1" applyAlignment="1">
      <alignment horizontal="center" vertical="center" textRotation="90" wrapText="1"/>
    </xf>
  </cellXfs>
  <cellStyles count="9">
    <cellStyle name="Moeda" xfId="2" builtinId="4"/>
    <cellStyle name="Normal" xfId="0" builtinId="0"/>
    <cellStyle name="Normal 190" xfId="5" xr:uid="{35908D53-99B7-469F-90C5-6BFC4D46E29F}"/>
    <cellStyle name="Normal 2" xfId="4" xr:uid="{A9F46BF8-D3D8-4018-AED3-1CFF87AC7D3C}"/>
    <cellStyle name="Normal 2 2" xfId="8" xr:uid="{9C2B2F38-88C2-4109-8C4A-FFF45AA46999}"/>
    <cellStyle name="Normal 3" xfId="7" xr:uid="{55628465-ECA2-4211-8C8B-37AE75755A1C}"/>
    <cellStyle name="Porcentagem" xfId="6" builtinId="5"/>
    <cellStyle name="Vírgula" xfId="1" builtinId="3"/>
    <cellStyle name="Vírgula 2" xfId="3" xr:uid="{1F9519D3-6F7A-4374-9399-B45B6B5FBEBD}"/>
  </cellStyles>
  <dxfs count="0"/>
  <tableStyles count="0" defaultTableStyle="TableStyleMedium2" defaultPivotStyle="PivotStyleLight16"/>
  <colors>
    <mruColors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13469</xdr:colOff>
      <xdr:row>43</xdr:row>
      <xdr:rowOff>6413</xdr:rowOff>
    </xdr:from>
    <xdr:to>
      <xdr:col>11</xdr:col>
      <xdr:colOff>28222</xdr:colOff>
      <xdr:row>49</xdr:row>
      <xdr:rowOff>47037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1BA3DA3-28DB-4857-887C-CA257159A238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3413" t="14368" r="6315" b="16530"/>
        <a:stretch/>
      </xdr:blipFill>
      <xdr:spPr>
        <a:xfrm>
          <a:off x="11725691" y="8708265"/>
          <a:ext cx="4492679" cy="107543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131026</xdr:colOff>
      <xdr:row>0</xdr:row>
      <xdr:rowOff>99571</xdr:rowOff>
    </xdr:from>
    <xdr:to>
      <xdr:col>1</xdr:col>
      <xdr:colOff>1335440</xdr:colOff>
      <xdr:row>2</xdr:row>
      <xdr:rowOff>260195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1F9B8E8C-A7D1-4F38-8348-801CABC61F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1026" y="99571"/>
          <a:ext cx="1706219" cy="45799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GESAN-RS/Coordena&#231;&#227;o%20de%20Normatiza&#231;&#227;o/Revis&#227;o%20Tarif&#225;ria%20COMUSA-Novo%20Hamburgo%202025/Financiamentos%20e%20Precat&#243;ri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o de Amortização"/>
      <sheetName val="Valores a Liberar"/>
      <sheetName val="Financiamentos Contratados"/>
    </sheetNames>
    <sheetDataSet>
      <sheetData sheetId="0" refreshError="1"/>
      <sheetData sheetId="1" refreshError="1"/>
      <sheetData sheetId="2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C80931-EC17-4D58-994A-527EDC9241A7}">
  <sheetPr>
    <pageSetUpPr fitToPage="1"/>
  </sheetPr>
  <dimension ref="A1:AH152"/>
  <sheetViews>
    <sheetView showGridLines="0" topLeftCell="AE115" zoomScale="81" zoomScaleNormal="81" workbookViewId="0">
      <selection activeCell="G53" sqref="G53"/>
    </sheetView>
  </sheetViews>
  <sheetFormatPr defaultRowHeight="14.4" x14ac:dyDescent="0.3"/>
  <cols>
    <col min="1" max="1" width="24.33203125" style="23" customWidth="1"/>
    <col min="2" max="2" width="40.21875" style="23" customWidth="1"/>
    <col min="3" max="3" width="17.33203125" style="23" customWidth="1"/>
    <col min="4" max="4" width="20.109375" style="23" customWidth="1"/>
    <col min="5" max="5" width="17.21875" style="23" customWidth="1"/>
    <col min="6" max="6" width="17.77734375" style="23" bestFit="1" customWidth="1"/>
    <col min="7" max="7" width="15.5546875" style="23" customWidth="1"/>
    <col min="8" max="8" width="18.21875" style="23" customWidth="1"/>
    <col min="9" max="9" width="21.21875" style="23" customWidth="1"/>
    <col min="10" max="10" width="19.33203125" style="23" customWidth="1"/>
    <col min="11" max="11" width="24.6640625" style="23" customWidth="1"/>
    <col min="12" max="12" width="12.6640625" style="23" customWidth="1"/>
    <col min="13" max="13" width="70.33203125" style="23" customWidth="1"/>
    <col min="14" max="14" width="21" style="28" customWidth="1"/>
    <col min="15" max="15" width="22.6640625" style="28" customWidth="1"/>
    <col min="16" max="16" width="20.6640625" style="23" customWidth="1"/>
    <col min="17" max="17" width="18.33203125" style="23" customWidth="1"/>
    <col min="18" max="18" width="28.88671875" style="23" customWidth="1"/>
    <col min="19" max="19" width="25.77734375" style="23" customWidth="1"/>
    <col min="20" max="20" width="38.21875" style="23" customWidth="1"/>
    <col min="21" max="21" width="22.21875" style="23" customWidth="1"/>
    <col min="22" max="22" width="23.44140625" style="23" customWidth="1"/>
    <col min="23" max="23" width="21.44140625" style="23" customWidth="1"/>
    <col min="24" max="24" width="20.109375" style="23" customWidth="1"/>
    <col min="25" max="25" width="12.77734375" style="27" customWidth="1"/>
    <col min="26" max="26" width="20.77734375" style="289" customWidth="1"/>
    <col min="27" max="27" width="22.21875" style="289" customWidth="1"/>
    <col min="28" max="28" width="19" style="23" customWidth="1"/>
    <col min="29" max="29" width="22.6640625" style="23" customWidth="1"/>
    <col min="30" max="30" width="17.44140625" style="23" customWidth="1"/>
    <col min="31" max="31" width="7.21875" style="23" customWidth="1"/>
    <col min="32" max="32" width="106.21875" style="23" customWidth="1"/>
    <col min="33" max="33" width="18.109375" style="27" customWidth="1"/>
    <col min="34" max="34" width="123.88671875" style="23" customWidth="1"/>
    <col min="35" max="16384" width="8.88671875" style="23"/>
  </cols>
  <sheetData>
    <row r="1" spans="1:34" ht="19.2" customHeight="1" x14ac:dyDescent="0.4">
      <c r="A1" s="450" t="s">
        <v>291</v>
      </c>
      <c r="B1" s="450"/>
      <c r="C1" s="450"/>
      <c r="D1" s="450"/>
      <c r="E1" s="450"/>
      <c r="F1" s="450"/>
      <c r="G1" s="450"/>
      <c r="H1" s="450"/>
      <c r="I1" s="450"/>
      <c r="M1" s="406" t="s">
        <v>253</v>
      </c>
      <c r="N1" s="406"/>
      <c r="O1" s="406"/>
      <c r="P1" s="406"/>
      <c r="Q1" s="406"/>
      <c r="R1" s="406"/>
      <c r="S1" s="406"/>
      <c r="T1" s="406"/>
      <c r="U1" s="406"/>
      <c r="V1" s="406"/>
      <c r="W1" s="406"/>
      <c r="Y1" s="417" t="s">
        <v>314</v>
      </c>
      <c r="Z1" s="417"/>
      <c r="AA1" s="417"/>
      <c r="AB1" s="417"/>
      <c r="AC1" s="417"/>
      <c r="AD1" s="417"/>
      <c r="AF1" s="442" t="s">
        <v>404</v>
      </c>
      <c r="AG1" s="442"/>
      <c r="AH1" s="442"/>
    </row>
    <row r="2" spans="1:34" ht="15.6" x14ac:dyDescent="0.3">
      <c r="A2" s="76" t="s">
        <v>250</v>
      </c>
      <c r="B2" s="76">
        <v>2020</v>
      </c>
      <c r="C2" s="76" t="s">
        <v>47</v>
      </c>
      <c r="D2" s="76">
        <v>2021</v>
      </c>
      <c r="E2" s="76" t="s">
        <v>47</v>
      </c>
      <c r="F2" s="76">
        <v>2022</v>
      </c>
      <c r="G2" s="77" t="s">
        <v>47</v>
      </c>
      <c r="H2" s="76">
        <v>2023</v>
      </c>
      <c r="I2" s="77" t="s">
        <v>47</v>
      </c>
      <c r="M2" s="407" t="s">
        <v>55</v>
      </c>
      <c r="N2" s="407"/>
      <c r="O2" s="407"/>
      <c r="P2" s="407"/>
      <c r="Q2" s="407"/>
      <c r="R2" s="407"/>
      <c r="S2" s="407"/>
      <c r="T2" s="407"/>
      <c r="U2" s="407"/>
      <c r="V2" s="407"/>
      <c r="W2" s="407"/>
      <c r="Y2" s="81" t="s">
        <v>275</v>
      </c>
      <c r="Z2" s="63">
        <v>2020</v>
      </c>
      <c r="AA2" s="63">
        <v>2021</v>
      </c>
      <c r="AB2" s="63">
        <v>2022</v>
      </c>
      <c r="AC2" s="63">
        <v>2023</v>
      </c>
      <c r="AD2" s="63" t="s">
        <v>4</v>
      </c>
      <c r="AF2" s="280" t="s">
        <v>345</v>
      </c>
      <c r="AG2" s="276" t="s">
        <v>346</v>
      </c>
      <c r="AH2" s="276" t="s">
        <v>347</v>
      </c>
    </row>
    <row r="3" spans="1:34" ht="24.6" x14ac:dyDescent="0.3">
      <c r="A3" s="3" t="s">
        <v>293</v>
      </c>
      <c r="B3" s="75">
        <v>2063437.99</v>
      </c>
      <c r="C3" s="128">
        <v>2.7220055713739901</v>
      </c>
      <c r="D3" s="83">
        <v>2175939.36</v>
      </c>
      <c r="E3" s="128">
        <v>2.7717886049420839</v>
      </c>
      <c r="F3" s="83">
        <v>2386570.0099999998</v>
      </c>
      <c r="G3" s="128">
        <v>2.7315131009375202</v>
      </c>
      <c r="H3" s="84">
        <v>2539531.2799999998</v>
      </c>
      <c r="I3" s="92">
        <v>2.6129709887363637</v>
      </c>
      <c r="M3" s="62" t="s">
        <v>251</v>
      </c>
      <c r="N3" s="62">
        <v>2020</v>
      </c>
      <c r="O3" s="62" t="s">
        <v>47</v>
      </c>
      <c r="P3" s="62">
        <v>2021</v>
      </c>
      <c r="Q3" s="62" t="s">
        <v>47</v>
      </c>
      <c r="R3" s="62">
        <v>2022</v>
      </c>
      <c r="S3" s="62" t="s">
        <v>252</v>
      </c>
      <c r="T3" s="62">
        <v>2023</v>
      </c>
      <c r="U3" s="62" t="s">
        <v>252</v>
      </c>
      <c r="V3" s="62" t="s">
        <v>4</v>
      </c>
      <c r="W3" s="62">
        <v>2024</v>
      </c>
      <c r="Y3" s="60" t="s">
        <v>315</v>
      </c>
      <c r="Z3" s="83">
        <v>5576054.0800000001</v>
      </c>
      <c r="AA3" s="84">
        <v>2610287.35</v>
      </c>
      <c r="AB3" s="84">
        <v>7190478.7000000002</v>
      </c>
      <c r="AC3" s="84">
        <v>7317222.7400000002</v>
      </c>
      <c r="AD3" s="100">
        <v>5673510.7174999993</v>
      </c>
      <c r="AF3" s="285" t="s">
        <v>350</v>
      </c>
      <c r="AG3" s="284" t="s">
        <v>349</v>
      </c>
      <c r="AH3" s="286" t="s">
        <v>348</v>
      </c>
    </row>
    <row r="4" spans="1:34" x14ac:dyDescent="0.3">
      <c r="A4" s="3" t="s">
        <v>294</v>
      </c>
      <c r="B4" s="83">
        <v>1342200.11</v>
      </c>
      <c r="C4" s="128">
        <v>1.770577160556583</v>
      </c>
      <c r="D4" s="83">
        <v>1097619.67</v>
      </c>
      <c r="E4" s="128">
        <v>1.3981868014310337</v>
      </c>
      <c r="F4" s="83">
        <v>1391871.54</v>
      </c>
      <c r="G4" s="128">
        <v>1.5930458064928428</v>
      </c>
      <c r="H4" s="84">
        <v>2017589.47</v>
      </c>
      <c r="I4" s="92">
        <v>2.0759353483096201</v>
      </c>
      <c r="M4" s="60" t="s">
        <v>53</v>
      </c>
      <c r="N4" s="83">
        <v>25005738.489999998</v>
      </c>
      <c r="O4" s="89">
        <v>36.820333187039523</v>
      </c>
      <c r="P4" s="84">
        <v>24723301.780000001</v>
      </c>
      <c r="Q4" s="90">
        <v>33.376654454595823</v>
      </c>
      <c r="R4" s="75">
        <v>27188047.52</v>
      </c>
      <c r="S4" s="92">
        <v>34.436381344053608</v>
      </c>
      <c r="T4" s="75">
        <v>30187406.129999999</v>
      </c>
      <c r="U4" s="92">
        <v>36.857636011569973</v>
      </c>
      <c r="V4" s="75">
        <v>26776123.479999997</v>
      </c>
      <c r="W4" s="75">
        <v>33568574.384999998</v>
      </c>
      <c r="Y4" s="71" t="s">
        <v>316</v>
      </c>
      <c r="Z4" s="397"/>
      <c r="AA4" s="110"/>
      <c r="AB4" s="110"/>
      <c r="AC4" s="110"/>
      <c r="AD4" s="271"/>
      <c r="AF4" s="285" t="s">
        <v>351</v>
      </c>
      <c r="AG4" s="284" t="s">
        <v>349</v>
      </c>
      <c r="AH4" s="285" t="s">
        <v>352</v>
      </c>
    </row>
    <row r="5" spans="1:34" x14ac:dyDescent="0.3">
      <c r="A5" s="3" t="s">
        <v>295</v>
      </c>
      <c r="B5" s="83">
        <v>57141137.710000001</v>
      </c>
      <c r="C5" s="128">
        <v>75.37832295181714</v>
      </c>
      <c r="D5" s="83">
        <v>58835821.299999997</v>
      </c>
      <c r="E5" s="128">
        <v>74.947152498656379</v>
      </c>
      <c r="F5" s="83">
        <v>64703964.990000002</v>
      </c>
      <c r="G5" s="128">
        <v>74.05595784419819</v>
      </c>
      <c r="H5" s="84">
        <v>71590359.769999996</v>
      </c>
      <c r="I5" s="92">
        <v>73.660653296701611</v>
      </c>
      <c r="M5" s="79" t="s">
        <v>254</v>
      </c>
      <c r="N5" s="61">
        <v>2435902.2599999998</v>
      </c>
      <c r="O5" s="89">
        <v>3.5868059989562253</v>
      </c>
      <c r="P5" s="84">
        <v>2594137.15</v>
      </c>
      <c r="Q5" s="90">
        <v>3.5021058284950479</v>
      </c>
      <c r="R5" s="75">
        <v>3344342.57</v>
      </c>
      <c r="S5" s="92">
        <v>4.2359443428570369</v>
      </c>
      <c r="T5" s="75">
        <v>4063699.19</v>
      </c>
      <c r="U5" s="92">
        <v>4.9616169392137079</v>
      </c>
      <c r="V5" s="75">
        <v>3109520.2925</v>
      </c>
      <c r="W5" s="75">
        <v>2335975.6350000002</v>
      </c>
      <c r="Y5" s="310"/>
      <c r="Z5" s="397"/>
      <c r="AA5" s="110"/>
      <c r="AB5" s="110"/>
      <c r="AC5" s="110"/>
      <c r="AD5" s="271"/>
      <c r="AF5" s="47" t="s">
        <v>354</v>
      </c>
      <c r="AG5" s="266" t="s">
        <v>353</v>
      </c>
      <c r="AH5" s="47" t="s">
        <v>355</v>
      </c>
    </row>
    <row r="6" spans="1:34" x14ac:dyDescent="0.3">
      <c r="A6" s="3" t="s">
        <v>296</v>
      </c>
      <c r="B6" s="83">
        <v>10968511.58</v>
      </c>
      <c r="C6" s="128">
        <v>14.469225523195938</v>
      </c>
      <c r="D6" s="83">
        <v>11934255.57</v>
      </c>
      <c r="E6" s="128">
        <v>15.202277326971373</v>
      </c>
      <c r="F6" s="83">
        <v>13823639.34</v>
      </c>
      <c r="G6" s="128">
        <v>15.821640178846167</v>
      </c>
      <c r="H6" s="84">
        <v>15616443.18</v>
      </c>
      <c r="I6" s="92">
        <v>16.068048973427036</v>
      </c>
      <c r="M6" s="79" t="s">
        <v>255</v>
      </c>
      <c r="N6" s="61">
        <v>2034438.97</v>
      </c>
      <c r="O6" s="89">
        <v>2.9956612060889194</v>
      </c>
      <c r="P6" s="84">
        <v>797256.79</v>
      </c>
      <c r="Q6" s="90">
        <v>1.0763030208584974</v>
      </c>
      <c r="R6" s="75">
        <v>1231164.1100000001</v>
      </c>
      <c r="S6" s="92">
        <v>1.5593924778116017</v>
      </c>
      <c r="T6" s="75">
        <v>1080055.5</v>
      </c>
      <c r="U6" s="92">
        <v>1.3187053011399033</v>
      </c>
      <c r="V6" s="75">
        <v>1285728.8425</v>
      </c>
      <c r="W6" s="75">
        <v>1266797.2050000001</v>
      </c>
      <c r="Y6" s="417" t="s">
        <v>339</v>
      </c>
      <c r="Z6" s="417"/>
      <c r="AA6" s="110"/>
      <c r="AB6" s="110"/>
      <c r="AC6" s="110"/>
      <c r="AD6" s="271"/>
      <c r="AF6" s="47" t="s">
        <v>356</v>
      </c>
      <c r="AG6" s="266" t="s">
        <v>349</v>
      </c>
      <c r="AH6" s="117" t="s">
        <v>357</v>
      </c>
    </row>
    <row r="7" spans="1:34" ht="26.4" customHeight="1" x14ac:dyDescent="0.3">
      <c r="A7" s="3" t="s">
        <v>297</v>
      </c>
      <c r="B7" s="83">
        <v>3269481.47</v>
      </c>
      <c r="C7" s="128">
        <v>4.3129703048861785</v>
      </c>
      <c r="D7" s="83">
        <v>3632779.04</v>
      </c>
      <c r="E7" s="128">
        <v>4.6275625747881337</v>
      </c>
      <c r="F7" s="83">
        <v>4024312.43</v>
      </c>
      <c r="G7" s="128">
        <v>4.6059667551134229</v>
      </c>
      <c r="H7" s="84">
        <v>4266422.6399999997</v>
      </c>
      <c r="I7" s="92">
        <v>4.389801642454275</v>
      </c>
      <c r="M7" s="79" t="s">
        <v>256</v>
      </c>
      <c r="N7" s="61">
        <v>310128.83</v>
      </c>
      <c r="O7" s="89">
        <v>0.45665705318294486</v>
      </c>
      <c r="P7" s="84">
        <v>449390.92</v>
      </c>
      <c r="Q7" s="90">
        <v>0.60668132377070028</v>
      </c>
      <c r="R7" s="75">
        <v>421890.28</v>
      </c>
      <c r="S7" s="92">
        <v>0.53436623416014817</v>
      </c>
      <c r="T7" s="75">
        <v>385776.31</v>
      </c>
      <c r="U7" s="92">
        <v>0.47101770700782569</v>
      </c>
      <c r="V7" s="75">
        <v>391796.58500000002</v>
      </c>
      <c r="W7" s="75">
        <v>386637.52500000002</v>
      </c>
      <c r="Y7" s="60" t="s">
        <v>315</v>
      </c>
      <c r="Z7" s="75">
        <v>6046901.1399999857</v>
      </c>
      <c r="AA7" s="110"/>
      <c r="AB7" s="110"/>
      <c r="AC7" s="110"/>
      <c r="AD7" s="271"/>
      <c r="AF7" s="282" t="s">
        <v>358</v>
      </c>
      <c r="AG7" s="266" t="s">
        <v>349</v>
      </c>
      <c r="AH7" s="281" t="s">
        <v>359</v>
      </c>
    </row>
    <row r="8" spans="1:34" ht="13.2" customHeight="1" x14ac:dyDescent="0.3">
      <c r="A8" s="3" t="s">
        <v>298</v>
      </c>
      <c r="B8" s="83">
        <v>1001891.27</v>
      </c>
      <c r="C8" s="128">
        <v>1.3216552336767642</v>
      </c>
      <c r="D8" s="83">
        <v>802361.81</v>
      </c>
      <c r="E8" s="128">
        <v>1.0220768845317021</v>
      </c>
      <c r="F8" s="83">
        <v>1018349.78</v>
      </c>
      <c r="G8" s="128">
        <v>1.1655370484634731</v>
      </c>
      <c r="H8" s="84">
        <v>1122572.72</v>
      </c>
      <c r="I8" s="92">
        <v>1.1550359600638072</v>
      </c>
      <c r="M8" s="79" t="s">
        <v>257</v>
      </c>
      <c r="N8" s="61">
        <v>280228.38</v>
      </c>
      <c r="O8" s="89">
        <v>0.41262937802019389</v>
      </c>
      <c r="P8" s="84">
        <v>256678.6</v>
      </c>
      <c r="Q8" s="90">
        <v>0.3465181557998771</v>
      </c>
      <c r="R8" s="75">
        <v>336410.83</v>
      </c>
      <c r="S8" s="92">
        <v>0.42609796167332842</v>
      </c>
      <c r="T8" s="75">
        <v>285244.57</v>
      </c>
      <c r="U8" s="92">
        <v>0.348272405057307</v>
      </c>
      <c r="V8" s="75">
        <v>289640.59500000003</v>
      </c>
      <c r="W8" s="75">
        <v>416803.78500000003</v>
      </c>
      <c r="Y8" s="71" t="s">
        <v>340</v>
      </c>
      <c r="Z8" s="267"/>
      <c r="AA8" s="110"/>
      <c r="AB8" s="110"/>
      <c r="AC8" s="110"/>
      <c r="AD8" s="271"/>
      <c r="AF8" s="286" t="s">
        <v>360</v>
      </c>
      <c r="AG8" s="284" t="s">
        <v>349</v>
      </c>
      <c r="AH8" s="287" t="s">
        <v>361</v>
      </c>
    </row>
    <row r="9" spans="1:34" x14ac:dyDescent="0.3">
      <c r="A9" s="3" t="s">
        <v>62</v>
      </c>
      <c r="B9" s="83">
        <v>9475.5300000000007</v>
      </c>
      <c r="C9" s="128">
        <v>1.2499743426610744E-2</v>
      </c>
      <c r="D9" s="83">
        <v>10479.01</v>
      </c>
      <c r="E9" s="128">
        <v>1.3348533990889411E-2</v>
      </c>
      <c r="F9" s="83">
        <v>13687.55</v>
      </c>
      <c r="G9" s="128">
        <v>1.5665881154995891E-2</v>
      </c>
      <c r="H9" s="84">
        <v>20207.91</v>
      </c>
      <c r="I9" s="92">
        <v>2.0792294620996143E-2</v>
      </c>
      <c r="M9" s="60" t="s">
        <v>258</v>
      </c>
      <c r="N9" s="83">
        <v>12235894.800000001</v>
      </c>
      <c r="O9" s="89">
        <v>18.017053307893104</v>
      </c>
      <c r="P9" s="84">
        <v>13168180.33</v>
      </c>
      <c r="Q9" s="90">
        <v>17.777148399562005</v>
      </c>
      <c r="R9" s="75">
        <v>12899335.98</v>
      </c>
      <c r="S9" s="92">
        <v>16.338299120802461</v>
      </c>
      <c r="T9" s="75">
        <v>15812086.560000001</v>
      </c>
      <c r="U9" s="92">
        <v>19.305936008617167</v>
      </c>
      <c r="V9" s="75">
        <v>13528874.4175</v>
      </c>
      <c r="W9" s="75">
        <v>17936476.155000001</v>
      </c>
      <c r="Y9" s="311"/>
      <c r="Z9" s="267"/>
      <c r="AA9" s="110"/>
      <c r="AB9" s="110"/>
      <c r="AC9" s="110"/>
      <c r="AD9" s="271"/>
      <c r="AF9" s="285" t="s">
        <v>362</v>
      </c>
      <c r="AG9" s="284" t="s">
        <v>349</v>
      </c>
      <c r="AH9" s="286" t="s">
        <v>363</v>
      </c>
    </row>
    <row r="10" spans="1:34" x14ac:dyDescent="0.3">
      <c r="A10" s="3" t="s">
        <v>290</v>
      </c>
      <c r="B10" s="83">
        <v>9660.32</v>
      </c>
      <c r="C10" s="128">
        <v>1.274351106681698E-2</v>
      </c>
      <c r="D10" s="83">
        <v>13821.86</v>
      </c>
      <c r="E10" s="128">
        <v>1.7606774688383224E-2</v>
      </c>
      <c r="F10" s="83">
        <v>9325.52</v>
      </c>
      <c r="G10" s="128">
        <v>1.0673384793373342E-2</v>
      </c>
      <c r="H10" s="84">
        <v>16290.4</v>
      </c>
      <c r="I10" s="92">
        <v>1.6761495686286983E-2</v>
      </c>
      <c r="J10" s="227"/>
      <c r="K10" s="227"/>
      <c r="L10" s="227"/>
      <c r="M10" s="60" t="s">
        <v>259</v>
      </c>
      <c r="N10" s="61">
        <v>1640554.51</v>
      </c>
      <c r="O10" s="89">
        <v>2.4156760534729713</v>
      </c>
      <c r="P10" s="91">
        <v>1640538.16</v>
      </c>
      <c r="Q10" s="90">
        <v>2.2147395915457055</v>
      </c>
      <c r="R10" s="75">
        <v>2096951.55</v>
      </c>
      <c r="S10" s="92">
        <v>2.6559988606274256</v>
      </c>
      <c r="T10" s="75">
        <v>2411329.2799999998</v>
      </c>
      <c r="U10" s="92">
        <v>2.9441382450530234</v>
      </c>
      <c r="V10" s="75">
        <v>1947343.375</v>
      </c>
      <c r="W10" s="75">
        <v>3448568.7149999999</v>
      </c>
      <c r="Y10" s="439" t="s">
        <v>430</v>
      </c>
      <c r="Z10" s="439"/>
      <c r="AA10" s="439"/>
      <c r="AB10" s="439"/>
      <c r="AC10" s="110"/>
      <c r="AD10" s="271"/>
      <c r="AF10" s="47" t="s">
        <v>364</v>
      </c>
      <c r="AG10" s="266" t="s">
        <v>349</v>
      </c>
      <c r="AH10" s="47" t="s">
        <v>365</v>
      </c>
    </row>
    <row r="11" spans="1:34" x14ac:dyDescent="0.3">
      <c r="A11" s="81" t="s">
        <v>299</v>
      </c>
      <c r="B11" s="126">
        <v>75805795.979999989</v>
      </c>
      <c r="C11" s="92">
        <v>100.00000000000003</v>
      </c>
      <c r="D11" s="126">
        <v>78503077.62000002</v>
      </c>
      <c r="E11" s="92">
        <v>99.999999999999972</v>
      </c>
      <c r="F11" s="126">
        <v>87371721.160000011</v>
      </c>
      <c r="G11" s="92">
        <v>100</v>
      </c>
      <c r="H11" s="127">
        <v>97189417.36999999</v>
      </c>
      <c r="I11" s="92">
        <v>99.999999999999986</v>
      </c>
      <c r="J11" s="228"/>
      <c r="K11" s="228"/>
      <c r="L11" s="228"/>
      <c r="M11" s="60" t="s">
        <v>260</v>
      </c>
      <c r="N11" s="61">
        <v>2765217.55</v>
      </c>
      <c r="O11" s="89">
        <v>4.0717146412758929</v>
      </c>
      <c r="P11" s="75">
        <v>2857614.65</v>
      </c>
      <c r="Q11" s="90">
        <v>3.8578025534840501</v>
      </c>
      <c r="R11" s="75">
        <v>3251182.47</v>
      </c>
      <c r="S11" s="92">
        <v>4.1179477589798674</v>
      </c>
      <c r="T11" s="75">
        <v>3836789.2</v>
      </c>
      <c r="U11" s="92">
        <v>4.684568762805549</v>
      </c>
      <c r="V11" s="75">
        <v>3177700.9675000003</v>
      </c>
      <c r="W11" s="75">
        <v>3138423.54</v>
      </c>
      <c r="Y11" s="398" t="s">
        <v>46</v>
      </c>
      <c r="Z11" s="399" t="s">
        <v>54</v>
      </c>
      <c r="AA11" s="398" t="s">
        <v>431</v>
      </c>
      <c r="AB11" s="400" t="s">
        <v>48</v>
      </c>
      <c r="AC11" s="110"/>
      <c r="AD11" s="271"/>
      <c r="AF11" s="117" t="s">
        <v>366</v>
      </c>
      <c r="AG11" s="266" t="s">
        <v>368</v>
      </c>
      <c r="AH11" s="47" t="s">
        <v>367</v>
      </c>
    </row>
    <row r="12" spans="1:34" x14ac:dyDescent="0.3">
      <c r="A12" s="71" t="s">
        <v>300</v>
      </c>
      <c r="H12" s="33"/>
      <c r="I12" s="27"/>
      <c r="J12" s="131"/>
      <c r="K12" s="131"/>
      <c r="L12" s="131"/>
      <c r="M12" s="60" t="s">
        <v>261</v>
      </c>
      <c r="N12" s="88">
        <v>10238863.720000001</v>
      </c>
      <c r="O12" s="89">
        <v>15.076474297204051</v>
      </c>
      <c r="P12" s="88">
        <v>12593045.699999999</v>
      </c>
      <c r="Q12" s="90">
        <v>17.000712065078943</v>
      </c>
      <c r="R12" s="88">
        <v>10762431.93</v>
      </c>
      <c r="S12" s="92">
        <v>13.63169642315304</v>
      </c>
      <c r="T12" s="75">
        <v>10116075.35</v>
      </c>
      <c r="U12" s="92">
        <v>12.351330270320092</v>
      </c>
      <c r="V12" s="75">
        <v>10927604.175000001</v>
      </c>
      <c r="W12" s="75">
        <v>11548308.615</v>
      </c>
      <c r="Y12" s="409">
        <v>2025</v>
      </c>
      <c r="Z12" s="320" t="s">
        <v>432</v>
      </c>
      <c r="AA12" s="98">
        <v>6690400.5600000005</v>
      </c>
      <c r="AB12" s="412">
        <v>32817413.624000005</v>
      </c>
      <c r="AC12" s="110"/>
      <c r="AD12" s="271"/>
      <c r="AF12" s="283" t="s">
        <v>369</v>
      </c>
      <c r="AG12" s="124" t="s">
        <v>346</v>
      </c>
      <c r="AH12" s="124" t="s">
        <v>347</v>
      </c>
    </row>
    <row r="13" spans="1:34" x14ac:dyDescent="0.3">
      <c r="A13" s="16"/>
      <c r="B13" s="386"/>
      <c r="C13" s="388"/>
      <c r="D13" s="387"/>
      <c r="E13" s="388"/>
      <c r="F13" s="387"/>
      <c r="G13" s="388"/>
      <c r="H13" s="387"/>
      <c r="I13" s="131"/>
      <c r="J13" s="131"/>
      <c r="K13" s="131"/>
      <c r="L13" s="131"/>
      <c r="M13" s="60" t="s">
        <v>262</v>
      </c>
      <c r="N13" s="84">
        <v>10965884.779999999</v>
      </c>
      <c r="O13" s="89">
        <v>16.146994876866184</v>
      </c>
      <c r="P13" s="84">
        <v>14993492.67</v>
      </c>
      <c r="Q13" s="90">
        <v>20.241334606809353</v>
      </c>
      <c r="R13" s="84">
        <v>17419765.710000001</v>
      </c>
      <c r="S13" s="92">
        <v>22.063875475881499</v>
      </c>
      <c r="T13" s="75">
        <v>13724257.119999999</v>
      </c>
      <c r="U13" s="92">
        <v>16.756778349215441</v>
      </c>
      <c r="V13" s="75">
        <v>14275850.069999998</v>
      </c>
      <c r="W13" s="75">
        <v>5430399.5850000009</v>
      </c>
      <c r="Y13" s="409"/>
      <c r="Z13" s="320" t="s">
        <v>344</v>
      </c>
      <c r="AA13" s="321">
        <v>26127013.064000003</v>
      </c>
      <c r="AB13" s="413"/>
      <c r="AC13" s="256"/>
      <c r="AD13" s="274"/>
      <c r="AF13" s="47" t="s">
        <v>370</v>
      </c>
      <c r="AG13" s="266" t="s">
        <v>349</v>
      </c>
      <c r="AH13" s="47" t="s">
        <v>371</v>
      </c>
    </row>
    <row r="14" spans="1:34" x14ac:dyDescent="0.3">
      <c r="A14" s="448" t="s">
        <v>292</v>
      </c>
      <c r="B14" s="448"/>
      <c r="C14" s="448"/>
      <c r="D14" s="448"/>
      <c r="E14" s="448"/>
      <c r="F14" s="448"/>
      <c r="G14" s="448"/>
      <c r="H14" s="448"/>
      <c r="I14" s="448"/>
      <c r="J14" s="294" t="s">
        <v>405</v>
      </c>
      <c r="K14" s="131"/>
      <c r="L14" s="131"/>
      <c r="M14" s="82" t="s">
        <v>48</v>
      </c>
      <c r="N14" s="85">
        <v>67912852.289999992</v>
      </c>
      <c r="O14" s="102">
        <v>100</v>
      </c>
      <c r="P14" s="86">
        <v>74073636.75</v>
      </c>
      <c r="Q14" s="93">
        <v>100</v>
      </c>
      <c r="R14" s="86">
        <v>78951522.949999988</v>
      </c>
      <c r="S14" s="101">
        <v>100.00000000000003</v>
      </c>
      <c r="T14" s="87">
        <v>81902719.210000008</v>
      </c>
      <c r="U14" s="101">
        <v>99.999999999999986</v>
      </c>
      <c r="V14" s="87">
        <v>75710182.799999997</v>
      </c>
      <c r="W14" s="87">
        <v>79476965.144999981</v>
      </c>
      <c r="Y14" s="409">
        <v>2026</v>
      </c>
      <c r="Z14" s="320" t="s">
        <v>432</v>
      </c>
      <c r="AA14" s="61">
        <v>6690400.5600000005</v>
      </c>
      <c r="AB14" s="412">
        <v>32817413.624000005</v>
      </c>
      <c r="AC14" s="275"/>
      <c r="AD14" s="275"/>
      <c r="AF14" s="285" t="s">
        <v>372</v>
      </c>
      <c r="AG14" s="284" t="s">
        <v>349</v>
      </c>
      <c r="AH14" s="285" t="s">
        <v>373</v>
      </c>
    </row>
    <row r="15" spans="1:34" x14ac:dyDescent="0.3">
      <c r="A15" s="124" t="s">
        <v>250</v>
      </c>
      <c r="B15" s="124">
        <v>2020</v>
      </c>
      <c r="C15" s="124" t="s">
        <v>47</v>
      </c>
      <c r="D15" s="124">
        <v>2021</v>
      </c>
      <c r="E15" s="124" t="s">
        <v>47</v>
      </c>
      <c r="F15" s="124">
        <v>2022</v>
      </c>
      <c r="G15" s="125" t="s">
        <v>47</v>
      </c>
      <c r="H15" s="124">
        <v>2023</v>
      </c>
      <c r="I15" s="125" t="s">
        <v>47</v>
      </c>
      <c r="J15" s="295" t="s">
        <v>406</v>
      </c>
      <c r="K15" s="131"/>
      <c r="L15" s="131"/>
      <c r="M15" s="71" t="s">
        <v>420</v>
      </c>
      <c r="N15" s="78"/>
      <c r="O15" s="78"/>
      <c r="P15" s="80"/>
      <c r="Q15" s="80"/>
      <c r="R15" s="27"/>
      <c r="S15" s="27"/>
      <c r="Y15" s="409"/>
      <c r="Z15" s="320" t="s">
        <v>344</v>
      </c>
      <c r="AA15" s="321">
        <v>26127013.064000003</v>
      </c>
      <c r="AB15" s="413"/>
      <c r="AC15" s="275"/>
      <c r="AD15" s="275"/>
      <c r="AF15" s="285" t="s">
        <v>375</v>
      </c>
      <c r="AG15" s="284" t="s">
        <v>349</v>
      </c>
      <c r="AH15" s="285" t="s">
        <v>374</v>
      </c>
    </row>
    <row r="16" spans="1:34" ht="15" customHeight="1" x14ac:dyDescent="0.3">
      <c r="A16" s="3" t="s">
        <v>293</v>
      </c>
      <c r="B16" s="83">
        <v>231421.65</v>
      </c>
      <c r="C16" s="128">
        <v>21.595537319910274</v>
      </c>
      <c r="D16" s="83">
        <v>237995.57</v>
      </c>
      <c r="E16" s="128">
        <v>19.716735816396461</v>
      </c>
      <c r="F16" s="83">
        <v>291020.17</v>
      </c>
      <c r="G16" s="128">
        <v>17.202901782973736</v>
      </c>
      <c r="H16" s="84">
        <v>335430.01</v>
      </c>
      <c r="I16" s="92">
        <v>16.314481303788835</v>
      </c>
      <c r="J16" s="293">
        <v>173797.93264248705</v>
      </c>
      <c r="K16" s="131"/>
      <c r="L16" s="131"/>
      <c r="M16" s="417" t="s">
        <v>269</v>
      </c>
      <c r="N16" s="417"/>
      <c r="O16" s="417"/>
      <c r="P16" s="417"/>
      <c r="Q16" s="417"/>
      <c r="R16" s="417"/>
      <c r="S16" s="417"/>
      <c r="T16" s="417"/>
      <c r="U16" s="417"/>
      <c r="V16" s="417"/>
      <c r="W16" s="227"/>
      <c r="Y16" s="409">
        <v>2027</v>
      </c>
      <c r="Z16" s="320" t="s">
        <v>432</v>
      </c>
      <c r="AA16" s="61">
        <v>6690400.5600000005</v>
      </c>
      <c r="AB16" s="412">
        <v>32817413.624000005</v>
      </c>
      <c r="AF16" s="281" t="s">
        <v>380</v>
      </c>
      <c r="AG16" s="266" t="s">
        <v>349</v>
      </c>
      <c r="AH16" s="372" t="s">
        <v>376</v>
      </c>
    </row>
    <row r="17" spans="1:34" x14ac:dyDescent="0.3">
      <c r="A17" s="3" t="s">
        <v>294</v>
      </c>
      <c r="B17" s="83">
        <v>85275.79</v>
      </c>
      <c r="C17" s="128">
        <v>7.9576673376489673</v>
      </c>
      <c r="D17" s="83">
        <v>69982.06</v>
      </c>
      <c r="E17" s="128">
        <v>5.7976616493626585</v>
      </c>
      <c r="F17" s="83">
        <v>89274.83</v>
      </c>
      <c r="G17" s="128">
        <v>5.2772497939977061</v>
      </c>
      <c r="H17" s="84">
        <v>122463.37</v>
      </c>
      <c r="I17" s="92">
        <v>5.9563136889987094</v>
      </c>
      <c r="J17" s="293">
        <v>63452.523316062179</v>
      </c>
      <c r="K17" s="131"/>
      <c r="L17" s="131"/>
      <c r="M17" s="104" t="s">
        <v>273</v>
      </c>
      <c r="N17" s="105">
        <v>2020</v>
      </c>
      <c r="O17" s="105" t="s">
        <v>47</v>
      </c>
      <c r="P17" s="106">
        <v>2021</v>
      </c>
      <c r="Q17" s="106" t="s">
        <v>47</v>
      </c>
      <c r="R17" s="106">
        <v>2022</v>
      </c>
      <c r="S17" s="106" t="s">
        <v>47</v>
      </c>
      <c r="T17" s="106">
        <v>2023</v>
      </c>
      <c r="U17" s="106" t="s">
        <v>47</v>
      </c>
      <c r="V17" s="62" t="s">
        <v>4</v>
      </c>
      <c r="W17" s="308"/>
      <c r="Y17" s="409"/>
      <c r="Z17" s="320" t="s">
        <v>344</v>
      </c>
      <c r="AA17" s="321">
        <v>26127013.064000003</v>
      </c>
      <c r="AB17" s="413"/>
      <c r="AF17" s="285" t="s">
        <v>379</v>
      </c>
      <c r="AG17" s="370" t="s">
        <v>349</v>
      </c>
      <c r="AH17" s="285" t="s">
        <v>377</v>
      </c>
    </row>
    <row r="18" spans="1:34" x14ac:dyDescent="0.3">
      <c r="A18" s="3" t="s">
        <v>295</v>
      </c>
      <c r="B18" s="83">
        <v>698034.85</v>
      </c>
      <c r="C18" s="128">
        <v>65.138407118664006</v>
      </c>
      <c r="D18" s="83">
        <v>798515.65</v>
      </c>
      <c r="E18" s="128">
        <v>66.153004933277131</v>
      </c>
      <c r="F18" s="83">
        <v>1084230.22</v>
      </c>
      <c r="G18" s="128">
        <v>64.091454502249817</v>
      </c>
      <c r="H18" s="84">
        <v>1356175.55</v>
      </c>
      <c r="I18" s="92">
        <v>65.961005263454325</v>
      </c>
      <c r="J18" s="293">
        <v>282536.57291666669</v>
      </c>
      <c r="K18" s="131"/>
      <c r="L18" s="131"/>
      <c r="M18" s="74" t="s">
        <v>53</v>
      </c>
      <c r="N18" s="98">
        <v>25005738.489999998</v>
      </c>
      <c r="O18" s="90">
        <v>36.820333187039523</v>
      </c>
      <c r="P18" s="84">
        <v>24723301.780000001</v>
      </c>
      <c r="Q18" s="92">
        <v>33.376654454595823</v>
      </c>
      <c r="R18" s="99">
        <v>27188047.52</v>
      </c>
      <c r="S18" s="92">
        <v>34.436381344053608</v>
      </c>
      <c r="T18" s="100">
        <v>30187406.129999999</v>
      </c>
      <c r="U18" s="92">
        <v>36.857636011569973</v>
      </c>
      <c r="V18" s="75">
        <v>26776123.479999997</v>
      </c>
      <c r="W18" s="305"/>
      <c r="X18" s="33"/>
      <c r="Y18" s="410">
        <v>2028</v>
      </c>
      <c r="Z18" s="320" t="s">
        <v>432</v>
      </c>
      <c r="AA18" s="61">
        <v>5788561.8399999999</v>
      </c>
      <c r="AB18" s="412">
        <v>31915574.904000003</v>
      </c>
      <c r="AF18" s="47" t="s">
        <v>378</v>
      </c>
      <c r="AG18" s="371" t="s">
        <v>349</v>
      </c>
      <c r="AH18" s="47" t="s">
        <v>381</v>
      </c>
    </row>
    <row r="19" spans="1:34" ht="13.8" customHeight="1" x14ac:dyDescent="0.3">
      <c r="A19" s="3" t="s">
        <v>296</v>
      </c>
      <c r="B19" s="83">
        <v>47947.29</v>
      </c>
      <c r="C19" s="128">
        <v>4.474289637912273</v>
      </c>
      <c r="D19" s="83">
        <v>53620.93</v>
      </c>
      <c r="E19" s="128">
        <v>4.4422243281229452</v>
      </c>
      <c r="F19" s="83">
        <v>65975.13</v>
      </c>
      <c r="G19" s="128">
        <v>3.8999485207809625</v>
      </c>
      <c r="H19" s="84">
        <v>73946.490000000005</v>
      </c>
      <c r="I19" s="92">
        <v>3.5965733316044317</v>
      </c>
      <c r="J19" s="293">
        <v>13593.104779411764</v>
      </c>
      <c r="K19" s="131"/>
      <c r="L19" s="131"/>
      <c r="M19" s="74" t="s">
        <v>270</v>
      </c>
      <c r="N19" s="98">
        <v>5060698.4399999995</v>
      </c>
      <c r="O19" s="90">
        <v>7.4517536362482835</v>
      </c>
      <c r="P19" s="84">
        <v>4097463.46</v>
      </c>
      <c r="Q19" s="92">
        <v>5.5316083289241229</v>
      </c>
      <c r="R19" s="84">
        <v>5333807.79</v>
      </c>
      <c r="S19" s="92">
        <v>6.7558010165021152</v>
      </c>
      <c r="T19" s="75">
        <v>5814775.5699999994</v>
      </c>
      <c r="U19" s="92">
        <v>7.0996123524187427</v>
      </c>
      <c r="V19" s="75">
        <v>5076686.3149999995</v>
      </c>
      <c r="W19" s="305"/>
      <c r="Y19" s="410"/>
      <c r="Z19" s="320" t="s">
        <v>344</v>
      </c>
      <c r="AA19" s="321">
        <v>26127013.064000003</v>
      </c>
      <c r="AB19" s="413"/>
      <c r="AF19" s="47" t="s">
        <v>382</v>
      </c>
      <c r="AG19" s="371" t="s">
        <v>349</v>
      </c>
      <c r="AH19" s="47" t="s">
        <v>383</v>
      </c>
    </row>
    <row r="20" spans="1:34" ht="16.2" customHeight="1" x14ac:dyDescent="0.3">
      <c r="A20" s="3" t="s">
        <v>297</v>
      </c>
      <c r="B20" s="83">
        <v>8938.35</v>
      </c>
      <c r="C20" s="128">
        <v>0.83409858586446006</v>
      </c>
      <c r="D20" s="83">
        <v>8067.39</v>
      </c>
      <c r="E20" s="128">
        <v>0.66834268115931172</v>
      </c>
      <c r="F20" s="83">
        <v>13369.42</v>
      </c>
      <c r="G20" s="128">
        <v>0.79029855269249805</v>
      </c>
      <c r="H20" s="84">
        <v>13087.46</v>
      </c>
      <c r="I20" s="92">
        <v>0.63654149932525161</v>
      </c>
      <c r="J20" s="293">
        <v>2117.7119741100323</v>
      </c>
      <c r="K20" s="131"/>
      <c r="L20" s="131"/>
      <c r="M20" s="74" t="s">
        <v>271</v>
      </c>
      <c r="N20" s="98">
        <v>26880530.579999998</v>
      </c>
      <c r="O20" s="90">
        <v>39.580918299846012</v>
      </c>
      <c r="P20" s="84">
        <v>30259378.84</v>
      </c>
      <c r="Q20" s="92">
        <v>40.850402609670702</v>
      </c>
      <c r="R20" s="84">
        <v>29009901.93</v>
      </c>
      <c r="S20" s="92">
        <v>36.743942163562792</v>
      </c>
      <c r="T20" s="75">
        <v>32176280.390000001</v>
      </c>
      <c r="U20" s="92">
        <v>39.28597328679583</v>
      </c>
      <c r="V20" s="75">
        <v>29581522.934999999</v>
      </c>
      <c r="W20" s="305"/>
      <c r="Y20" s="411" t="s">
        <v>433</v>
      </c>
      <c r="Z20" s="411"/>
      <c r="AA20" s="411"/>
      <c r="AB20" s="137">
        <v>130367815.77600001</v>
      </c>
      <c r="AF20" s="47" t="s">
        <v>384</v>
      </c>
      <c r="AG20" s="371" t="s">
        <v>349</v>
      </c>
      <c r="AH20" s="281" t="s">
        <v>385</v>
      </c>
    </row>
    <row r="21" spans="1:34" ht="13.2" customHeight="1" x14ac:dyDescent="0.3">
      <c r="A21" s="60" t="s">
        <v>298</v>
      </c>
      <c r="B21" s="134">
        <v>0</v>
      </c>
      <c r="C21" s="60" t="s">
        <v>52</v>
      </c>
      <c r="D21" s="75">
        <v>38892.29</v>
      </c>
      <c r="E21" s="128">
        <v>3.2220305916815088</v>
      </c>
      <c r="F21" s="75">
        <v>147822.56</v>
      </c>
      <c r="G21" s="128">
        <v>8.7381468473052664</v>
      </c>
      <c r="H21" s="75">
        <v>154923.32</v>
      </c>
      <c r="I21" s="92">
        <v>7.5350849128284452</v>
      </c>
      <c r="J21" s="293">
        <v>28478.551470588234</v>
      </c>
      <c r="K21" s="131"/>
      <c r="L21" s="131"/>
      <c r="M21" s="74" t="s">
        <v>272</v>
      </c>
      <c r="N21" s="98">
        <v>10965884.779999999</v>
      </c>
      <c r="O21" s="90">
        <v>16.146994876866184</v>
      </c>
      <c r="P21" s="91">
        <v>14993492.67</v>
      </c>
      <c r="Q21" s="92">
        <v>20.241334606809353</v>
      </c>
      <c r="R21" s="91">
        <v>17419765.710000001</v>
      </c>
      <c r="S21" s="92">
        <v>22.063875475881499</v>
      </c>
      <c r="T21" s="75">
        <v>13724257.119999999</v>
      </c>
      <c r="U21" s="92">
        <v>16.756778349215441</v>
      </c>
      <c r="V21" s="75">
        <v>14275850.069999998</v>
      </c>
      <c r="W21" s="306"/>
      <c r="X21" s="33"/>
      <c r="AA21" s="23"/>
      <c r="AF21" s="281" t="s">
        <v>388</v>
      </c>
      <c r="AG21" s="266" t="s">
        <v>353</v>
      </c>
      <c r="AH21" s="373" t="s">
        <v>386</v>
      </c>
    </row>
    <row r="22" spans="1:34" x14ac:dyDescent="0.3">
      <c r="A22" s="81" t="s">
        <v>299</v>
      </c>
      <c r="B22" s="126">
        <v>1071617.9300000002</v>
      </c>
      <c r="C22" s="92">
        <v>100</v>
      </c>
      <c r="D22" s="126">
        <v>1207073.8899999999</v>
      </c>
      <c r="E22" s="92">
        <v>100.00000000000001</v>
      </c>
      <c r="F22" s="126">
        <v>1691692.33</v>
      </c>
      <c r="G22" s="92">
        <v>100</v>
      </c>
      <c r="H22" s="127">
        <v>2056026.2000000002</v>
      </c>
      <c r="I22" s="92">
        <v>100</v>
      </c>
      <c r="J22" s="293">
        <v>563976.3970993259</v>
      </c>
      <c r="M22" s="103" t="s">
        <v>48</v>
      </c>
      <c r="N22" s="85">
        <v>67912852.289999992</v>
      </c>
      <c r="O22" s="101">
        <v>100</v>
      </c>
      <c r="P22" s="87">
        <v>74073636.75</v>
      </c>
      <c r="Q22" s="101">
        <v>100</v>
      </c>
      <c r="R22" s="87">
        <v>78951522.949999988</v>
      </c>
      <c r="S22" s="101">
        <v>100.00000000000001</v>
      </c>
      <c r="T22" s="87">
        <v>81902719.210000008</v>
      </c>
      <c r="U22" s="101">
        <v>99.999999999999986</v>
      </c>
      <c r="V22" s="87">
        <v>75710182.799999997</v>
      </c>
      <c r="W22" s="256"/>
      <c r="AA22" s="23"/>
      <c r="AF22" s="47" t="s">
        <v>387</v>
      </c>
      <c r="AG22" s="266" t="s">
        <v>349</v>
      </c>
      <c r="AH22" s="47" t="s">
        <v>389</v>
      </c>
    </row>
    <row r="23" spans="1:34" x14ac:dyDescent="0.3">
      <c r="A23" s="71" t="s">
        <v>289</v>
      </c>
      <c r="B23" s="129"/>
      <c r="C23" s="129"/>
      <c r="D23" s="129"/>
      <c r="E23" s="129"/>
      <c r="F23" s="129"/>
      <c r="G23" s="129"/>
      <c r="H23" s="130"/>
      <c r="L23" s="24"/>
      <c r="M23" s="71" t="s">
        <v>420</v>
      </c>
      <c r="Z23" s="23"/>
      <c r="AA23" s="23"/>
      <c r="AF23" s="47" t="s">
        <v>390</v>
      </c>
      <c r="AG23" s="266" t="s">
        <v>392</v>
      </c>
      <c r="AH23" s="47" t="s">
        <v>391</v>
      </c>
    </row>
    <row r="24" spans="1:34" x14ac:dyDescent="0.3">
      <c r="A24" s="229"/>
      <c r="B24" s="229"/>
      <c r="C24" s="229"/>
      <c r="D24" s="229"/>
      <c r="E24" s="229"/>
      <c r="F24" s="229"/>
      <c r="G24" s="229"/>
      <c r="H24" s="229"/>
      <c r="I24" s="229"/>
      <c r="J24" s="227"/>
      <c r="L24" s="227"/>
      <c r="M24" s="403" t="s">
        <v>302</v>
      </c>
      <c r="N24" s="444"/>
      <c r="O24" s="444"/>
      <c r="P24" s="444"/>
      <c r="Q24" s="444"/>
      <c r="R24" s="404"/>
      <c r="T24" s="443" t="s">
        <v>326</v>
      </c>
      <c r="U24" s="443"/>
      <c r="V24" s="443"/>
      <c r="W24" s="443"/>
      <c r="Y24" s="312"/>
      <c r="Z24" s="313"/>
      <c r="AA24" s="313"/>
      <c r="AB24" s="275"/>
      <c r="AC24" s="275"/>
      <c r="AD24" s="275"/>
      <c r="AF24" s="47" t="s">
        <v>393</v>
      </c>
      <c r="AG24" s="266" t="s">
        <v>392</v>
      </c>
      <c r="AH24" s="281" t="s">
        <v>394</v>
      </c>
    </row>
    <row r="25" spans="1:34" x14ac:dyDescent="0.3">
      <c r="A25" s="449" t="s">
        <v>416</v>
      </c>
      <c r="B25" s="449"/>
      <c r="C25" s="449"/>
      <c r="D25" s="449"/>
      <c r="E25" s="449"/>
      <c r="F25" s="449"/>
      <c r="G25" s="228"/>
      <c r="H25" s="227"/>
      <c r="I25" s="403" t="s">
        <v>341</v>
      </c>
      <c r="J25" s="404"/>
      <c r="K25" s="228"/>
      <c r="L25" s="228"/>
      <c r="M25" s="121" t="s">
        <v>456</v>
      </c>
      <c r="N25" s="82">
        <v>2020</v>
      </c>
      <c r="O25" s="82">
        <v>2021</v>
      </c>
      <c r="P25" s="82">
        <v>2022</v>
      </c>
      <c r="Q25" s="82">
        <v>2023</v>
      </c>
      <c r="R25" s="82" t="s">
        <v>4</v>
      </c>
      <c r="T25" s="103" t="s">
        <v>329</v>
      </c>
      <c r="U25" s="82" t="s">
        <v>324</v>
      </c>
      <c r="V25" s="82" t="s">
        <v>328</v>
      </c>
      <c r="W25" s="82" t="s">
        <v>320</v>
      </c>
      <c r="X25" s="307"/>
      <c r="Y25" s="310"/>
      <c r="Z25" s="314"/>
      <c r="AA25" s="315"/>
      <c r="AB25" s="275"/>
      <c r="AC25" s="275"/>
      <c r="AD25" s="316"/>
      <c r="AF25" s="47" t="s">
        <v>395</v>
      </c>
      <c r="AG25" s="266" t="s">
        <v>392</v>
      </c>
      <c r="AH25" s="47" t="s">
        <v>396</v>
      </c>
    </row>
    <row r="26" spans="1:34" x14ac:dyDescent="0.3">
      <c r="A26" s="135" t="s">
        <v>46</v>
      </c>
      <c r="B26" s="135" t="s">
        <v>264</v>
      </c>
      <c r="C26" s="135" t="s">
        <v>47</v>
      </c>
      <c r="D26" s="135" t="s">
        <v>265</v>
      </c>
      <c r="E26" s="135" t="s">
        <v>252</v>
      </c>
      <c r="F26" s="135" t="s">
        <v>48</v>
      </c>
      <c r="G26" s="388"/>
      <c r="H26" s="292"/>
      <c r="I26" s="393" t="s">
        <v>342</v>
      </c>
      <c r="J26" s="84">
        <v>6000000</v>
      </c>
      <c r="K26" s="131"/>
      <c r="L26" s="131"/>
      <c r="M26" s="74" t="s">
        <v>454</v>
      </c>
      <c r="N26" s="94">
        <v>23960413.07</v>
      </c>
      <c r="O26" s="94">
        <v>36050818.060000002</v>
      </c>
      <c r="P26" s="95">
        <v>17838973.719999999</v>
      </c>
      <c r="Q26" s="95">
        <v>12518784.1</v>
      </c>
      <c r="R26" s="75">
        <v>22592247.237499997</v>
      </c>
      <c r="T26" s="257" t="s">
        <v>327</v>
      </c>
      <c r="U26" s="75">
        <v>22379049.59</v>
      </c>
      <c r="V26" s="75">
        <v>2797381.19875</v>
      </c>
      <c r="W26" s="75">
        <v>33568574.384999998</v>
      </c>
      <c r="X26" s="33"/>
      <c r="Y26" s="312"/>
      <c r="Z26" s="313"/>
      <c r="AA26" s="313"/>
      <c r="AB26" s="275"/>
      <c r="AC26" s="275"/>
      <c r="AD26" s="275"/>
      <c r="AF26" s="47" t="s">
        <v>397</v>
      </c>
      <c r="AG26" s="266" t="s">
        <v>368</v>
      </c>
      <c r="AH26" s="47" t="s">
        <v>398</v>
      </c>
    </row>
    <row r="27" spans="1:34" ht="15.6" customHeight="1" x14ac:dyDescent="0.3">
      <c r="A27" s="60">
        <v>2020</v>
      </c>
      <c r="B27" s="83">
        <v>80375825.469999999</v>
      </c>
      <c r="C27" s="90">
        <v>97.944256351660499</v>
      </c>
      <c r="D27" s="75">
        <v>1687001.35</v>
      </c>
      <c r="E27" s="92">
        <v>2.055743648339508</v>
      </c>
      <c r="F27" s="127">
        <v>82062826.819999993</v>
      </c>
      <c r="G27" s="388"/>
      <c r="H27" s="292"/>
      <c r="I27" s="393" t="s">
        <v>343</v>
      </c>
      <c r="J27" s="84">
        <v>7000000</v>
      </c>
      <c r="K27" s="131"/>
      <c r="L27" s="131"/>
      <c r="M27" s="74" t="s">
        <v>455</v>
      </c>
      <c r="N27" s="94">
        <v>1372536.28</v>
      </c>
      <c r="O27" s="94">
        <v>2834729.03</v>
      </c>
      <c r="P27" s="95">
        <v>2769066.66</v>
      </c>
      <c r="Q27" s="95">
        <v>3300117.94</v>
      </c>
      <c r="R27" s="75">
        <v>2569112.4775</v>
      </c>
      <c r="T27" s="261" t="s">
        <v>254</v>
      </c>
      <c r="U27" s="75">
        <v>1557317.09</v>
      </c>
      <c r="V27" s="75">
        <v>194664.63625000001</v>
      </c>
      <c r="W27" s="75">
        <v>2335975.6350000002</v>
      </c>
      <c r="Y27" s="311"/>
      <c r="Z27" s="314"/>
      <c r="AA27" s="314"/>
      <c r="AB27" s="316"/>
      <c r="AC27" s="275"/>
      <c r="AD27" s="316"/>
      <c r="AF27" s="281" t="s">
        <v>399</v>
      </c>
      <c r="AG27" s="266" t="s">
        <v>368</v>
      </c>
      <c r="AH27" s="47" t="s">
        <v>398</v>
      </c>
    </row>
    <row r="28" spans="1:34" x14ac:dyDescent="0.3">
      <c r="A28" s="60">
        <v>2021</v>
      </c>
      <c r="B28" s="83">
        <v>79963056.269999996</v>
      </c>
      <c r="C28" s="90">
        <v>97.639250846892637</v>
      </c>
      <c r="D28" s="75">
        <v>1933369.17</v>
      </c>
      <c r="E28" s="92">
        <v>2.3607491531073594</v>
      </c>
      <c r="F28" s="95">
        <v>81896425.439999998</v>
      </c>
      <c r="G28" s="388"/>
      <c r="H28" s="292"/>
      <c r="I28" s="393" t="s">
        <v>344</v>
      </c>
      <c r="J28" s="84">
        <v>33000000</v>
      </c>
      <c r="K28" s="131"/>
      <c r="L28" s="131"/>
      <c r="M28" s="74" t="s">
        <v>457</v>
      </c>
      <c r="N28" s="364">
        <v>0</v>
      </c>
      <c r="O28" s="364">
        <v>5175.45</v>
      </c>
      <c r="P28" s="94">
        <v>11636.29</v>
      </c>
      <c r="Q28" s="94">
        <v>0</v>
      </c>
      <c r="R28" s="75">
        <v>4202.9350000000004</v>
      </c>
      <c r="T28" s="261" t="s">
        <v>255</v>
      </c>
      <c r="U28" s="75">
        <v>844531.47</v>
      </c>
      <c r="V28" s="75">
        <v>105566.43375</v>
      </c>
      <c r="W28" s="75">
        <v>1266797.2050000001</v>
      </c>
      <c r="X28" s="33"/>
      <c r="Y28" s="312"/>
      <c r="Z28" s="313"/>
      <c r="AA28" s="313"/>
      <c r="AB28" s="275"/>
      <c r="AC28" s="275"/>
      <c r="AD28" s="275"/>
      <c r="AF28" s="47" t="s">
        <v>400</v>
      </c>
      <c r="AG28" s="266" t="s">
        <v>368</v>
      </c>
      <c r="AH28" s="47" t="s">
        <v>398</v>
      </c>
    </row>
    <row r="29" spans="1:34" ht="14.4" customHeight="1" x14ac:dyDescent="0.3">
      <c r="A29" s="60">
        <v>2022</v>
      </c>
      <c r="B29" s="84">
        <v>90935873.780000001</v>
      </c>
      <c r="C29" s="90">
        <v>97.367691452148748</v>
      </c>
      <c r="D29" s="91">
        <v>2458426.14</v>
      </c>
      <c r="E29" s="92">
        <v>2.6323085478512573</v>
      </c>
      <c r="F29" s="95">
        <v>93394299.920000002</v>
      </c>
      <c r="G29" s="388"/>
      <c r="H29" s="292"/>
      <c r="I29" s="81" t="s">
        <v>48</v>
      </c>
      <c r="J29" s="95">
        <v>46000000</v>
      </c>
      <c r="K29" s="131"/>
      <c r="L29" s="131"/>
      <c r="M29" s="81" t="s">
        <v>449</v>
      </c>
      <c r="N29" s="95">
        <v>799254.70000000007</v>
      </c>
      <c r="O29" s="95">
        <v>53191.29</v>
      </c>
      <c r="P29" s="95">
        <v>899692.12999999989</v>
      </c>
      <c r="Q29" s="95">
        <v>8755225.2300000004</v>
      </c>
      <c r="R29" s="75">
        <v>2626840.8375000004</v>
      </c>
      <c r="T29" s="261" t="s">
        <v>256</v>
      </c>
      <c r="U29" s="75">
        <v>257758.35</v>
      </c>
      <c r="V29" s="75">
        <v>32219.793750000001</v>
      </c>
      <c r="W29" s="75">
        <v>386637.52500000002</v>
      </c>
      <c r="Y29" s="311"/>
      <c r="AD29" s="317"/>
      <c r="AF29" s="47" t="s">
        <v>401</v>
      </c>
      <c r="AG29" s="266" t="s">
        <v>368</v>
      </c>
      <c r="AH29" s="47" t="s">
        <v>398</v>
      </c>
    </row>
    <row r="30" spans="1:34" ht="12.6" customHeight="1" x14ac:dyDescent="0.3">
      <c r="A30" s="60">
        <v>2023</v>
      </c>
      <c r="B30" s="84">
        <v>99320751.680000007</v>
      </c>
      <c r="C30" s="90">
        <v>97.390057999170693</v>
      </c>
      <c r="D30" s="75">
        <v>2661682.38</v>
      </c>
      <c r="E30" s="92">
        <v>2.6099420008293137</v>
      </c>
      <c r="F30" s="95">
        <v>101982434.06</v>
      </c>
      <c r="G30" s="388"/>
      <c r="H30" s="292"/>
      <c r="I30" s="392" t="s">
        <v>481</v>
      </c>
      <c r="J30" s="131"/>
      <c r="K30" s="131"/>
      <c r="L30" s="131"/>
      <c r="M30" s="74" t="s">
        <v>450</v>
      </c>
      <c r="N30" s="361">
        <v>631759.51</v>
      </c>
      <c r="O30" s="361">
        <v>0</v>
      </c>
      <c r="P30" s="363">
        <v>316832.90999999997</v>
      </c>
      <c r="Q30" s="363">
        <v>0</v>
      </c>
      <c r="R30" s="74"/>
      <c r="T30" s="261" t="s">
        <v>257</v>
      </c>
      <c r="U30" s="75">
        <v>277869.19</v>
      </c>
      <c r="V30" s="75">
        <v>34733.64875</v>
      </c>
      <c r="W30" s="75">
        <v>416803.78500000003</v>
      </c>
      <c r="Y30" s="312"/>
      <c r="AD30" s="275"/>
      <c r="AF30" s="47" t="s">
        <v>402</v>
      </c>
      <c r="AG30" s="266" t="s">
        <v>368</v>
      </c>
      <c r="AH30" s="281" t="s">
        <v>403</v>
      </c>
    </row>
    <row r="31" spans="1:34" x14ac:dyDescent="0.3">
      <c r="A31" s="63" t="s">
        <v>4</v>
      </c>
      <c r="B31" s="94">
        <v>87648876.800000012</v>
      </c>
      <c r="C31" s="94"/>
      <c r="D31" s="94">
        <v>2185119.7599999998</v>
      </c>
      <c r="E31" s="74"/>
      <c r="F31" s="95">
        <v>89833996.560000002</v>
      </c>
      <c r="G31" s="388"/>
      <c r="H31" s="292"/>
      <c r="K31" s="131"/>
      <c r="L31" s="131"/>
      <c r="M31" s="74" t="s">
        <v>451</v>
      </c>
      <c r="N31" s="361">
        <v>164612.06</v>
      </c>
      <c r="O31" s="361">
        <v>0</v>
      </c>
      <c r="P31" s="363">
        <v>582859.22</v>
      </c>
      <c r="Q31" s="363">
        <v>1239331.26</v>
      </c>
      <c r="R31" s="74"/>
      <c r="T31" s="257" t="s">
        <v>258</v>
      </c>
      <c r="U31" s="75">
        <v>11957650.77</v>
      </c>
      <c r="V31" s="75">
        <v>1494706.3462499999</v>
      </c>
      <c r="W31" s="75">
        <v>17936476.155000001</v>
      </c>
      <c r="Y31" s="311"/>
      <c r="AD31" s="317"/>
      <c r="AF31" s="71" t="s">
        <v>478</v>
      </c>
    </row>
    <row r="32" spans="1:34" x14ac:dyDescent="0.3">
      <c r="A32" s="71" t="s">
        <v>417</v>
      </c>
      <c r="G32" s="388"/>
      <c r="H32" s="292"/>
      <c r="I32" s="403" t="s">
        <v>247</v>
      </c>
      <c r="J32" s="404"/>
      <c r="K32" s="131"/>
      <c r="L32" s="131"/>
      <c r="M32" s="74" t="s">
        <v>452</v>
      </c>
      <c r="N32" s="362">
        <v>827.9</v>
      </c>
      <c r="O32" s="361">
        <v>0</v>
      </c>
      <c r="P32" s="363">
        <v>0</v>
      </c>
      <c r="Q32" s="363">
        <v>68956.89</v>
      </c>
      <c r="R32" s="100"/>
      <c r="T32" s="257" t="s">
        <v>259</v>
      </c>
      <c r="U32" s="75">
        <v>2299045.81</v>
      </c>
      <c r="V32" s="75">
        <v>287380.72625000001</v>
      </c>
      <c r="W32" s="75">
        <v>3448568.7149999999</v>
      </c>
      <c r="Y32" s="312"/>
      <c r="AD32" s="275"/>
    </row>
    <row r="33" spans="1:33" ht="14.4" customHeight="1" x14ac:dyDescent="0.3">
      <c r="A33" s="451" t="s">
        <v>419</v>
      </c>
      <c r="B33" s="451"/>
      <c r="C33" s="451"/>
      <c r="D33" s="451"/>
      <c r="E33" s="451"/>
      <c r="F33" s="451"/>
      <c r="G33" s="388"/>
      <c r="H33" s="292"/>
      <c r="I33" s="60">
        <v>186163</v>
      </c>
      <c r="J33" s="75">
        <v>12911.29</v>
      </c>
      <c r="K33" s="131"/>
      <c r="L33" s="131"/>
      <c r="M33" s="74" t="s">
        <v>453</v>
      </c>
      <c r="N33" s="361">
        <v>2055.23</v>
      </c>
      <c r="O33" s="361">
        <v>53191.29</v>
      </c>
      <c r="P33" s="363">
        <v>0</v>
      </c>
      <c r="Q33" s="363">
        <v>7446937.0800000001</v>
      </c>
      <c r="R33" s="74"/>
      <c r="T33" s="257" t="s">
        <v>260</v>
      </c>
      <c r="U33" s="75">
        <v>2092282.36</v>
      </c>
      <c r="V33" s="75">
        <v>261535.29500000001</v>
      </c>
      <c r="W33" s="75">
        <v>3138423.54</v>
      </c>
      <c r="Y33" s="311"/>
      <c r="AD33" s="317"/>
      <c r="AF33" s="408" t="s">
        <v>434</v>
      </c>
      <c r="AG33" s="408"/>
    </row>
    <row r="34" spans="1:33" x14ac:dyDescent="0.3">
      <c r="A34" s="451"/>
      <c r="B34" s="451"/>
      <c r="C34" s="451"/>
      <c r="D34" s="451"/>
      <c r="E34" s="451"/>
      <c r="F34" s="451"/>
      <c r="G34" s="131"/>
      <c r="H34" s="263"/>
      <c r="I34" s="60">
        <v>189327</v>
      </c>
      <c r="J34" s="75">
        <v>35261.32</v>
      </c>
      <c r="K34" s="131"/>
      <c r="L34" s="131"/>
      <c r="M34" s="120" t="s">
        <v>48</v>
      </c>
      <c r="N34" s="123">
        <v>26132204.050000001</v>
      </c>
      <c r="O34" s="123">
        <v>38943913.830000006</v>
      </c>
      <c r="P34" s="123">
        <v>21519368.799999997</v>
      </c>
      <c r="Q34" s="123">
        <v>24574127.27</v>
      </c>
      <c r="R34" s="137">
        <v>27792403.487500001</v>
      </c>
      <c r="T34" s="257" t="s">
        <v>261</v>
      </c>
      <c r="U34" s="75">
        <v>7698872.4100000001</v>
      </c>
      <c r="V34" s="75">
        <v>962359.05125000002</v>
      </c>
      <c r="W34" s="75">
        <v>11548308.615</v>
      </c>
      <c r="Y34" s="312"/>
      <c r="AD34" s="275"/>
      <c r="AF34" s="322" t="s">
        <v>435</v>
      </c>
      <c r="AG34" s="323" t="s">
        <v>436</v>
      </c>
    </row>
    <row r="35" spans="1:33" x14ac:dyDescent="0.3">
      <c r="H35" s="33"/>
      <c r="I35" s="60">
        <v>244901</v>
      </c>
      <c r="J35" s="75">
        <v>25844.98</v>
      </c>
      <c r="K35" s="27"/>
      <c r="L35" s="27"/>
      <c r="M35" s="69" t="s">
        <v>459</v>
      </c>
      <c r="T35" s="257" t="s">
        <v>262</v>
      </c>
      <c r="U35" s="75">
        <v>3620266.3900000006</v>
      </c>
      <c r="V35" s="75">
        <v>452533.29875000007</v>
      </c>
      <c r="W35" s="75">
        <v>5430399.5850000009</v>
      </c>
      <c r="Y35" s="311"/>
      <c r="AD35" s="317"/>
      <c r="AF35" s="117" t="s">
        <v>75</v>
      </c>
      <c r="AG35" s="326">
        <v>38192943.119999997</v>
      </c>
    </row>
    <row r="36" spans="1:33" x14ac:dyDescent="0.3">
      <c r="A36" s="258" t="s">
        <v>323</v>
      </c>
      <c r="B36" s="135" t="s">
        <v>414</v>
      </c>
      <c r="C36" s="135" t="s">
        <v>325</v>
      </c>
      <c r="D36" s="135" t="s">
        <v>318</v>
      </c>
      <c r="I36" s="60">
        <v>246064</v>
      </c>
      <c r="J36" s="75">
        <v>21870.86</v>
      </c>
      <c r="M36" s="69" t="s">
        <v>460</v>
      </c>
      <c r="T36" s="81" t="s">
        <v>48</v>
      </c>
      <c r="U36" s="94">
        <v>52984643.430000007</v>
      </c>
      <c r="V36" s="94"/>
      <c r="W36" s="94">
        <v>79476965.144999981</v>
      </c>
      <c r="Y36" s="312"/>
      <c r="AD36" s="275"/>
      <c r="AF36" s="117" t="s">
        <v>96</v>
      </c>
      <c r="AG36" s="327">
        <v>31211040.539999999</v>
      </c>
    </row>
    <row r="37" spans="1:33" x14ac:dyDescent="0.3">
      <c r="A37" s="389" t="s">
        <v>264</v>
      </c>
      <c r="B37" s="75">
        <v>70490826.540000007</v>
      </c>
      <c r="C37" s="91">
        <v>8811353.3175000008</v>
      </c>
      <c r="D37" s="91">
        <v>105736239.81</v>
      </c>
      <c r="I37" s="60">
        <v>252191</v>
      </c>
      <c r="J37" s="75">
        <v>21568.04</v>
      </c>
      <c r="K37" s="227"/>
      <c r="L37" s="227"/>
      <c r="P37" s="28"/>
      <c r="Q37" s="28"/>
      <c r="T37" s="71" t="s">
        <v>421</v>
      </c>
      <c r="Y37" s="311"/>
      <c r="AD37" s="317"/>
      <c r="AF37" s="325" t="s">
        <v>437</v>
      </c>
      <c r="AG37" s="83">
        <v>315205.40000000002</v>
      </c>
    </row>
    <row r="38" spans="1:33" x14ac:dyDescent="0.3">
      <c r="A38" s="257" t="s">
        <v>265</v>
      </c>
      <c r="B38" s="75">
        <v>1981144.5</v>
      </c>
      <c r="C38" s="91">
        <v>247643.0625</v>
      </c>
      <c r="D38" s="91">
        <v>2971716.75</v>
      </c>
      <c r="I38" s="63" t="s">
        <v>48</v>
      </c>
      <c r="J38" s="94">
        <v>117456.48999999999</v>
      </c>
      <c r="K38" s="228"/>
      <c r="L38" s="228"/>
      <c r="M38" s="403" t="s">
        <v>242</v>
      </c>
      <c r="N38" s="404"/>
      <c r="O38" s="52"/>
      <c r="AD38" s="318"/>
      <c r="AF38" s="325" t="s">
        <v>120</v>
      </c>
      <c r="AG38" s="83">
        <v>8000000</v>
      </c>
    </row>
    <row r="39" spans="1:33" x14ac:dyDescent="0.3">
      <c r="A39" s="81" t="s">
        <v>48</v>
      </c>
      <c r="B39" s="137">
        <v>72471971.040000007</v>
      </c>
      <c r="C39" s="81"/>
      <c r="D39" s="137">
        <v>108707956.56</v>
      </c>
      <c r="I39" s="452" t="s">
        <v>248</v>
      </c>
      <c r="J39" s="452"/>
      <c r="K39" s="131"/>
      <c r="L39" s="131"/>
      <c r="M39" s="60">
        <v>2024</v>
      </c>
      <c r="N39" s="73">
        <v>6531753.2660000008</v>
      </c>
      <c r="AD39" s="274"/>
      <c r="AF39" s="325" t="s">
        <v>123</v>
      </c>
      <c r="AG39" s="83">
        <v>17492399.890000001</v>
      </c>
    </row>
    <row r="40" spans="1:33" ht="15.6" x14ac:dyDescent="0.3">
      <c r="A40" s="259" t="s">
        <v>415</v>
      </c>
      <c r="I40" s="453"/>
      <c r="J40" s="453"/>
      <c r="K40" s="131"/>
      <c r="L40" s="131"/>
      <c r="M40" s="60">
        <v>2025</v>
      </c>
      <c r="N40" s="91">
        <v>26127013.064000003</v>
      </c>
      <c r="U40" s="289"/>
      <c r="V40" s="440"/>
      <c r="W40" s="440"/>
      <c r="X40" s="440"/>
      <c r="Y40" s="440"/>
      <c r="Z40" s="290"/>
      <c r="AD40" s="33"/>
      <c r="AF40" s="325" t="s">
        <v>126</v>
      </c>
      <c r="AG40" s="83">
        <v>1200000</v>
      </c>
    </row>
    <row r="41" spans="1:33" x14ac:dyDescent="0.3">
      <c r="K41" s="131"/>
      <c r="L41" s="131"/>
      <c r="M41" s="60">
        <v>2026</v>
      </c>
      <c r="N41" s="75">
        <v>26127013.064000003</v>
      </c>
      <c r="U41" s="289"/>
      <c r="V41" s="279"/>
      <c r="W41" s="279"/>
      <c r="X41" s="279"/>
      <c r="Y41" s="279"/>
      <c r="AD41" s="33"/>
      <c r="AF41" s="325" t="s">
        <v>129</v>
      </c>
      <c r="AG41" s="83">
        <v>2800000</v>
      </c>
    </row>
    <row r="42" spans="1:33" x14ac:dyDescent="0.3">
      <c r="A42" s="445" t="s">
        <v>284</v>
      </c>
      <c r="B42" s="446"/>
      <c r="C42" s="446"/>
      <c r="D42" s="446"/>
      <c r="E42" s="446"/>
      <c r="F42" s="446"/>
      <c r="G42" s="447"/>
      <c r="M42" s="60">
        <v>2027</v>
      </c>
      <c r="N42" s="75">
        <v>26127013.064000003</v>
      </c>
      <c r="V42" s="271"/>
      <c r="W42" s="271"/>
      <c r="X42" s="271"/>
      <c r="Y42" s="395"/>
      <c r="AC42" s="32"/>
      <c r="AF42" s="325" t="s">
        <v>131</v>
      </c>
      <c r="AG42" s="83">
        <v>800000</v>
      </c>
    </row>
    <row r="43" spans="1:33" x14ac:dyDescent="0.3">
      <c r="A43" s="111" t="s">
        <v>275</v>
      </c>
      <c r="B43" s="104" t="s">
        <v>54</v>
      </c>
      <c r="C43" s="62">
        <v>2020</v>
      </c>
      <c r="D43" s="105">
        <v>2021</v>
      </c>
      <c r="E43" s="105">
        <v>2022</v>
      </c>
      <c r="F43" s="122">
        <v>2023</v>
      </c>
      <c r="G43" s="112"/>
      <c r="I43" s="405" t="s">
        <v>458</v>
      </c>
      <c r="J43" s="405"/>
      <c r="K43" s="405"/>
      <c r="M43" s="60">
        <v>2028</v>
      </c>
      <c r="N43" s="75">
        <v>26127013.064000003</v>
      </c>
      <c r="U43" s="33"/>
      <c r="X43" s="96"/>
      <c r="Y43" s="96"/>
      <c r="AC43" s="32"/>
      <c r="AF43" s="325" t="s">
        <v>438</v>
      </c>
      <c r="AG43" s="83">
        <v>400000</v>
      </c>
    </row>
    <row r="44" spans="1:33" ht="13.2" customHeight="1" x14ac:dyDescent="0.3">
      <c r="A44" s="113" t="s">
        <v>276</v>
      </c>
      <c r="B44" s="114" t="s">
        <v>277</v>
      </c>
      <c r="C44" s="91">
        <v>286263.95</v>
      </c>
      <c r="D44" s="115" t="s">
        <v>52</v>
      </c>
      <c r="E44" s="115" t="s">
        <v>52</v>
      </c>
      <c r="F44" s="115" t="s">
        <v>52</v>
      </c>
      <c r="G44" s="116" t="s">
        <v>280</v>
      </c>
      <c r="M44" s="60">
        <v>2029</v>
      </c>
      <c r="N44" s="75">
        <v>26127013.064000003</v>
      </c>
      <c r="AF44" s="325" t="s">
        <v>136</v>
      </c>
      <c r="AG44" s="83">
        <v>41975712.420000002</v>
      </c>
    </row>
    <row r="45" spans="1:33" ht="13.2" customHeight="1" x14ac:dyDescent="0.3">
      <c r="A45" s="113" t="s">
        <v>278</v>
      </c>
      <c r="B45" s="114" t="s">
        <v>279</v>
      </c>
      <c r="C45" s="115">
        <v>859539.67</v>
      </c>
      <c r="D45" s="115">
        <v>947475.88</v>
      </c>
      <c r="E45" s="91">
        <v>908757.69</v>
      </c>
      <c r="F45" s="91">
        <v>870511.69</v>
      </c>
      <c r="G45" s="116" t="s">
        <v>280</v>
      </c>
      <c r="M45" s="71" t="s">
        <v>243</v>
      </c>
      <c r="N45" s="23"/>
      <c r="AD45" s="33"/>
      <c r="AF45" s="325" t="s">
        <v>140</v>
      </c>
      <c r="AG45" s="83">
        <v>1347869.64</v>
      </c>
    </row>
    <row r="46" spans="1:33" ht="13.2" customHeight="1" x14ac:dyDescent="0.3">
      <c r="A46" s="117" t="s">
        <v>282</v>
      </c>
      <c r="B46" s="114" t="s">
        <v>283</v>
      </c>
      <c r="C46" s="91">
        <v>4291876.7</v>
      </c>
      <c r="D46" s="91">
        <v>2854731.69</v>
      </c>
      <c r="E46" s="91">
        <v>3437590.91</v>
      </c>
      <c r="F46" s="91">
        <v>4676922.17</v>
      </c>
      <c r="G46" s="116" t="s">
        <v>281</v>
      </c>
      <c r="K46" s="69"/>
      <c r="L46" s="69"/>
      <c r="AF46" s="325" t="s">
        <v>143</v>
      </c>
      <c r="AG46" s="83">
        <v>96404.08</v>
      </c>
    </row>
    <row r="47" spans="1:33" ht="13.2" customHeight="1" x14ac:dyDescent="0.3">
      <c r="A47" s="414" t="s">
        <v>48</v>
      </c>
      <c r="B47" s="415"/>
      <c r="C47" s="95">
        <v>5437680.3200000003</v>
      </c>
      <c r="D47" s="95">
        <v>3802207.57</v>
      </c>
      <c r="E47" s="95">
        <v>4346348.5999999996</v>
      </c>
      <c r="F47" s="95">
        <v>5547433.8599999994</v>
      </c>
      <c r="G47" s="116"/>
      <c r="M47" s="62" t="s">
        <v>244</v>
      </c>
      <c r="N47" s="62" t="s">
        <v>241</v>
      </c>
      <c r="AF47" s="325" t="s">
        <v>145</v>
      </c>
      <c r="AG47" s="83">
        <v>629526.32999999996</v>
      </c>
    </row>
    <row r="48" spans="1:33" x14ac:dyDescent="0.3">
      <c r="A48" s="71" t="s">
        <v>263</v>
      </c>
      <c r="B48" s="69"/>
      <c r="C48" s="69"/>
      <c r="D48" s="110"/>
      <c r="E48" s="110"/>
      <c r="F48" s="110"/>
      <c r="G48" s="29"/>
      <c r="M48" s="60" t="s">
        <v>246</v>
      </c>
      <c r="N48" s="70">
        <v>1672600.1400000001</v>
      </c>
      <c r="R48" s="441" t="s">
        <v>175</v>
      </c>
      <c r="S48" s="441"/>
      <c r="T48" s="441"/>
      <c r="U48" s="441"/>
      <c r="V48" s="201"/>
      <c r="W48" s="201"/>
      <c r="X48" s="24"/>
      <c r="Y48" s="151"/>
      <c r="AF48" s="325" t="s">
        <v>147</v>
      </c>
      <c r="AG48" s="83">
        <v>651768.03</v>
      </c>
    </row>
    <row r="49" spans="1:33" x14ac:dyDescent="0.3">
      <c r="G49" s="26"/>
      <c r="M49" s="60">
        <v>2025</v>
      </c>
      <c r="N49" s="98">
        <v>6690400.5600000005</v>
      </c>
      <c r="R49" s="436" t="s">
        <v>153</v>
      </c>
      <c r="S49" s="437"/>
      <c r="T49" s="437"/>
      <c r="U49" s="438"/>
      <c r="V49" s="202"/>
      <c r="W49" s="202"/>
      <c r="X49" s="24"/>
      <c r="Y49" s="151"/>
      <c r="AF49" s="325" t="s">
        <v>150</v>
      </c>
      <c r="AG49" s="83">
        <v>216457.74</v>
      </c>
    </row>
    <row r="50" spans="1:33" x14ac:dyDescent="0.3">
      <c r="A50" s="430" t="s">
        <v>301</v>
      </c>
      <c r="B50" s="430"/>
      <c r="C50" s="430"/>
      <c r="D50" s="430"/>
      <c r="E50" s="430"/>
      <c r="F50" s="430"/>
      <c r="G50" s="53"/>
      <c r="M50" s="60">
        <v>2026</v>
      </c>
      <c r="N50" s="61">
        <v>6690400.5600000005</v>
      </c>
      <c r="R50" s="203" t="s">
        <v>154</v>
      </c>
      <c r="S50" s="43" t="s">
        <v>155</v>
      </c>
      <c r="T50" s="43" t="s">
        <v>156</v>
      </c>
      <c r="U50" s="204" t="s">
        <v>157</v>
      </c>
      <c r="V50" s="205" t="s">
        <v>239</v>
      </c>
      <c r="W50" s="205"/>
      <c r="X50" s="206" t="s">
        <v>221</v>
      </c>
      <c r="Y50" s="151"/>
      <c r="AF50" s="81" t="s">
        <v>48</v>
      </c>
      <c r="AG50" s="126">
        <v>145329327.19000003</v>
      </c>
    </row>
    <row r="51" spans="1:33" ht="15" thickBot="1" x14ac:dyDescent="0.35">
      <c r="A51" s="111" t="s">
        <v>275</v>
      </c>
      <c r="B51" s="104" t="s">
        <v>54</v>
      </c>
      <c r="C51" s="62">
        <v>2020</v>
      </c>
      <c r="D51" s="105">
        <v>2021</v>
      </c>
      <c r="E51" s="105">
        <v>2022</v>
      </c>
      <c r="F51" s="122">
        <v>2023</v>
      </c>
      <c r="G51" s="29"/>
      <c r="L51" s="229"/>
      <c r="M51" s="60">
        <v>2027</v>
      </c>
      <c r="N51" s="61">
        <v>6690400.5600000005</v>
      </c>
      <c r="R51" s="207">
        <v>130635065.31999999</v>
      </c>
      <c r="S51" s="208" t="s">
        <v>158</v>
      </c>
      <c r="T51" s="209">
        <v>47483</v>
      </c>
      <c r="U51" s="210">
        <v>2177251.0886666668</v>
      </c>
      <c r="V51" s="43">
        <v>6531753.2660000008</v>
      </c>
      <c r="W51" s="43"/>
      <c r="X51" s="211">
        <v>26127013.064000003</v>
      </c>
      <c r="Y51" s="151"/>
      <c r="AF51" s="71" t="s">
        <v>479</v>
      </c>
      <c r="AG51" s="328"/>
    </row>
    <row r="52" spans="1:33" ht="15" thickBot="1" x14ac:dyDescent="0.35">
      <c r="A52" s="118" t="s">
        <v>285</v>
      </c>
      <c r="B52" s="117" t="s">
        <v>286</v>
      </c>
      <c r="C52" s="91">
        <v>631759.51</v>
      </c>
      <c r="D52" s="115">
        <v>0</v>
      </c>
      <c r="E52" s="91">
        <v>316832.90999999997</v>
      </c>
      <c r="F52" s="91">
        <v>0</v>
      </c>
      <c r="G52" s="30"/>
      <c r="M52" s="60">
        <v>2028</v>
      </c>
      <c r="N52" s="61">
        <v>5788561.8399999999</v>
      </c>
      <c r="O52" s="227"/>
      <c r="P52" s="227"/>
      <c r="R52" s="149"/>
      <c r="S52" s="149"/>
      <c r="T52" s="149"/>
      <c r="U52" s="149"/>
      <c r="V52" s="149"/>
      <c r="W52" s="149"/>
      <c r="X52" s="24"/>
      <c r="Y52" s="151"/>
    </row>
    <row r="53" spans="1:33" x14ac:dyDescent="0.3">
      <c r="A53" s="118" t="s">
        <v>287</v>
      </c>
      <c r="B53" s="117" t="s">
        <v>288</v>
      </c>
      <c r="C53" s="91">
        <v>164612.06</v>
      </c>
      <c r="D53" s="115" t="s">
        <v>52</v>
      </c>
      <c r="E53" s="91">
        <v>582859.22</v>
      </c>
      <c r="F53" s="91">
        <v>1239331.26</v>
      </c>
      <c r="G53" s="30"/>
      <c r="I53" s="96"/>
      <c r="J53" s="96"/>
      <c r="K53" s="96"/>
      <c r="L53" s="96"/>
      <c r="M53" s="60">
        <v>2029</v>
      </c>
      <c r="N53" s="61">
        <v>5337642.4800000004</v>
      </c>
      <c r="O53" s="271"/>
      <c r="P53" s="271"/>
      <c r="R53" s="431" t="s">
        <v>159</v>
      </c>
      <c r="S53" s="432"/>
      <c r="T53" s="432"/>
      <c r="U53" s="433"/>
      <c r="V53" s="202"/>
      <c r="W53" s="202"/>
      <c r="X53" s="24"/>
      <c r="Y53" s="151"/>
    </row>
    <row r="54" spans="1:33" x14ac:dyDescent="0.3">
      <c r="A54" s="414" t="s">
        <v>48</v>
      </c>
      <c r="B54" s="415"/>
      <c r="C54" s="95">
        <v>796371.57000000007</v>
      </c>
      <c r="D54" s="95">
        <v>0</v>
      </c>
      <c r="E54" s="95">
        <v>899692.12999999989</v>
      </c>
      <c r="F54" s="95">
        <v>1239331.26</v>
      </c>
      <c r="G54" s="30"/>
      <c r="I54" s="96"/>
      <c r="J54" s="96"/>
      <c r="K54" s="96"/>
      <c r="L54" s="96"/>
      <c r="M54" s="63" t="s">
        <v>48</v>
      </c>
      <c r="N54" s="64">
        <v>31197406</v>
      </c>
      <c r="O54" s="271"/>
      <c r="P54" s="271"/>
      <c r="Q54" s="26"/>
      <c r="R54" s="416" t="s">
        <v>160</v>
      </c>
      <c r="S54" s="416"/>
      <c r="T54" s="416"/>
      <c r="U54" s="416"/>
      <c r="V54" s="202"/>
      <c r="W54" s="202"/>
      <c r="X54" s="24"/>
      <c r="Y54" s="151"/>
    </row>
    <row r="55" spans="1:33" x14ac:dyDescent="0.3">
      <c r="A55" s="71" t="s">
        <v>263</v>
      </c>
      <c r="B55" s="222"/>
      <c r="C55" s="223"/>
      <c r="D55" s="223"/>
      <c r="E55" s="223"/>
      <c r="F55" s="223"/>
      <c r="G55" s="132"/>
      <c r="I55" s="96"/>
      <c r="J55" s="96"/>
      <c r="K55" s="96"/>
      <c r="L55" s="96"/>
      <c r="M55" s="63" t="s">
        <v>240</v>
      </c>
      <c r="N55" s="64">
        <v>6239481.2000000002</v>
      </c>
      <c r="O55" s="394"/>
      <c r="P55" s="394"/>
      <c r="Q55" s="27"/>
      <c r="R55" s="43" t="s">
        <v>161</v>
      </c>
      <c r="S55" s="43" t="s">
        <v>155</v>
      </c>
      <c r="T55" s="43" t="s">
        <v>156</v>
      </c>
      <c r="U55" s="43" t="s">
        <v>157</v>
      </c>
      <c r="V55" s="217" t="s">
        <v>239</v>
      </c>
      <c r="W55" s="217"/>
      <c r="X55" s="206" t="s">
        <v>220</v>
      </c>
      <c r="Y55" s="206">
        <v>2028</v>
      </c>
    </row>
    <row r="56" spans="1:33" ht="18" customHeight="1" thickBot="1" x14ac:dyDescent="0.35">
      <c r="G56" s="133"/>
      <c r="I56" s="96"/>
      <c r="J56" s="96"/>
      <c r="K56" s="96"/>
      <c r="L56" s="96"/>
      <c r="M56" s="72" t="s">
        <v>245</v>
      </c>
      <c r="N56" s="68"/>
      <c r="Q56" s="29"/>
      <c r="R56" s="216">
        <v>3672619.5500000003</v>
      </c>
      <c r="S56" s="147" t="s">
        <v>162</v>
      </c>
      <c r="T56" s="212">
        <v>46858</v>
      </c>
      <c r="U56" s="213">
        <v>112729.84</v>
      </c>
      <c r="V56" s="51">
        <v>338189.52</v>
      </c>
      <c r="W56" s="51"/>
      <c r="X56" s="211">
        <v>1352758.08</v>
      </c>
      <c r="Y56" s="291">
        <v>450919.36</v>
      </c>
    </row>
    <row r="57" spans="1:33" ht="15" thickBot="1" x14ac:dyDescent="0.35">
      <c r="A57" s="417" t="s">
        <v>303</v>
      </c>
      <c r="B57" s="417"/>
      <c r="C57" s="417"/>
      <c r="D57" s="417"/>
      <c r="E57" s="417"/>
      <c r="F57" s="417"/>
      <c r="G57" s="417"/>
      <c r="H57" s="417"/>
      <c r="I57" s="417"/>
      <c r="J57" s="417"/>
      <c r="O57" s="52"/>
      <c r="Q57" s="29"/>
      <c r="R57" s="149"/>
      <c r="S57" s="149"/>
      <c r="T57" s="149"/>
      <c r="U57" s="149"/>
      <c r="V57" s="214"/>
      <c r="W57" s="214"/>
      <c r="X57" s="24"/>
      <c r="Y57" s="151"/>
    </row>
    <row r="58" spans="1:33" ht="29.4" thickBot="1" x14ac:dyDescent="0.35">
      <c r="A58" s="62" t="s">
        <v>304</v>
      </c>
      <c r="B58" s="62" t="s">
        <v>305</v>
      </c>
      <c r="C58" s="62" t="s">
        <v>306</v>
      </c>
      <c r="D58" s="224" t="s">
        <v>307</v>
      </c>
      <c r="E58" s="224" t="s">
        <v>308</v>
      </c>
      <c r="F58" s="224" t="s">
        <v>309</v>
      </c>
      <c r="G58" s="391" t="s">
        <v>310</v>
      </c>
      <c r="H58" s="233" t="s">
        <v>312</v>
      </c>
      <c r="I58" s="233" t="s">
        <v>313</v>
      </c>
      <c r="J58" s="233" t="s">
        <v>311</v>
      </c>
      <c r="O58" s="52"/>
      <c r="Q58" s="29"/>
      <c r="R58" s="434" t="s">
        <v>163</v>
      </c>
      <c r="S58" s="434"/>
      <c r="T58" s="434"/>
      <c r="U58" s="435"/>
      <c r="V58" s="202"/>
      <c r="W58" s="202"/>
      <c r="X58" s="24"/>
      <c r="Y58" s="151"/>
    </row>
    <row r="59" spans="1:33" ht="14.4" customHeight="1" thickBot="1" x14ac:dyDescent="0.35">
      <c r="A59" s="225">
        <v>43709</v>
      </c>
      <c r="B59" s="226">
        <v>3.2099999999999997E-2</v>
      </c>
      <c r="C59" s="75">
        <v>6654191.8099999996</v>
      </c>
      <c r="D59" s="75">
        <v>213306.9</v>
      </c>
      <c r="E59" s="140">
        <v>630</v>
      </c>
      <c r="F59" s="75">
        <v>206526.78</v>
      </c>
      <c r="G59" s="75">
        <v>6251.05</v>
      </c>
      <c r="H59" s="230">
        <v>0</v>
      </c>
      <c r="I59" s="75">
        <v>529.07000000000005</v>
      </c>
      <c r="J59" s="232"/>
      <c r="M59" s="418" t="s">
        <v>174</v>
      </c>
      <c r="N59" s="419"/>
      <c r="O59" s="420"/>
      <c r="Q59" s="29"/>
      <c r="R59" s="43" t="s">
        <v>164</v>
      </c>
      <c r="S59" s="43" t="s">
        <v>155</v>
      </c>
      <c r="T59" s="43" t="s">
        <v>156</v>
      </c>
      <c r="U59" s="204" t="s">
        <v>157</v>
      </c>
      <c r="V59" s="205" t="s">
        <v>239</v>
      </c>
      <c r="W59" s="205"/>
      <c r="X59" s="206" t="s">
        <v>222</v>
      </c>
      <c r="Y59" s="206">
        <v>2034</v>
      </c>
    </row>
    <row r="60" spans="1:33" ht="24" customHeight="1" thickBot="1" x14ac:dyDescent="0.35">
      <c r="A60" s="225">
        <v>43739</v>
      </c>
      <c r="B60" s="226">
        <v>2.8500000000000001E-2</v>
      </c>
      <c r="C60" s="75">
        <v>6754482.8499999996</v>
      </c>
      <c r="D60" s="75">
        <v>192519.72</v>
      </c>
      <c r="E60" s="140">
        <v>690</v>
      </c>
      <c r="F60" s="75">
        <v>186007.66</v>
      </c>
      <c r="G60" s="231">
        <v>6221.09</v>
      </c>
      <c r="H60" s="91">
        <v>11.44</v>
      </c>
      <c r="I60" s="75">
        <v>279.52999999999997</v>
      </c>
      <c r="J60" s="232"/>
      <c r="M60" s="358" t="s">
        <v>160</v>
      </c>
      <c r="N60" s="359"/>
      <c r="O60" s="360"/>
      <c r="Q60" s="29"/>
      <c r="R60" s="216">
        <v>20670740.91</v>
      </c>
      <c r="S60" s="147" t="s">
        <v>165</v>
      </c>
      <c r="T60" s="212">
        <v>49159</v>
      </c>
      <c r="U60" s="213">
        <v>260767.32</v>
      </c>
      <c r="V60" s="51">
        <v>782301.96</v>
      </c>
      <c r="W60" s="51"/>
      <c r="X60" s="211">
        <v>3129207.84</v>
      </c>
      <c r="Y60" s="291">
        <v>2086138.56</v>
      </c>
    </row>
    <row r="61" spans="1:33" x14ac:dyDescent="0.3">
      <c r="A61" s="225">
        <v>43770</v>
      </c>
      <c r="B61" s="226">
        <v>3.2000000000000001E-2</v>
      </c>
      <c r="C61" s="75">
        <v>6961291.4800000004</v>
      </c>
      <c r="D61" s="75">
        <v>222679.47</v>
      </c>
      <c r="E61" s="140">
        <v>781</v>
      </c>
      <c r="F61" s="75">
        <v>213867.11</v>
      </c>
      <c r="G61" s="231">
        <v>8334.85</v>
      </c>
      <c r="H61" s="91">
        <v>0</v>
      </c>
      <c r="I61" s="75">
        <v>477.51</v>
      </c>
      <c r="J61" s="232"/>
      <c r="M61" s="143" t="s">
        <v>169</v>
      </c>
      <c r="N61" s="144" t="s">
        <v>170</v>
      </c>
      <c r="O61" s="145" t="s">
        <v>171</v>
      </c>
      <c r="Q61" s="29"/>
      <c r="R61" s="149"/>
      <c r="S61" s="149"/>
      <c r="T61" s="149"/>
      <c r="U61" s="149"/>
      <c r="V61" s="214"/>
      <c r="W61" s="214"/>
      <c r="X61" s="24"/>
      <c r="Y61" s="151"/>
    </row>
    <row r="62" spans="1:33" ht="15" thickBot="1" x14ac:dyDescent="0.35">
      <c r="A62" s="225">
        <v>43800</v>
      </c>
      <c r="B62" s="226">
        <v>3.5700000000000003E-2</v>
      </c>
      <c r="C62" s="75">
        <v>6949763</v>
      </c>
      <c r="D62" s="75">
        <v>248045.49</v>
      </c>
      <c r="E62" s="140">
        <v>969</v>
      </c>
      <c r="F62" s="75">
        <v>236003.23</v>
      </c>
      <c r="G62" s="231">
        <v>11506.22</v>
      </c>
      <c r="H62" s="91">
        <v>0</v>
      </c>
      <c r="I62" s="75">
        <v>536.04</v>
      </c>
      <c r="J62" s="235">
        <v>3.2074999999999999E-2</v>
      </c>
      <c r="M62" s="146">
        <f>+'[1]Financiamentos Contratados'!Q48</f>
        <v>0</v>
      </c>
      <c r="N62" s="147">
        <v>10354972.59</v>
      </c>
      <c r="O62" s="148">
        <v>-10354972.59</v>
      </c>
      <c r="Q62" s="29"/>
      <c r="R62" s="416" t="s">
        <v>166</v>
      </c>
      <c r="S62" s="416"/>
      <c r="T62" s="416"/>
      <c r="U62" s="416"/>
      <c r="V62" s="202"/>
      <c r="W62" s="202"/>
      <c r="X62" s="24"/>
      <c r="Y62" s="151"/>
    </row>
    <row r="63" spans="1:33" ht="15" thickBot="1" x14ac:dyDescent="0.35">
      <c r="A63" s="225">
        <v>43831</v>
      </c>
      <c r="B63" s="226">
        <v>3.8100000000000002E-2</v>
      </c>
      <c r="C63" s="75">
        <v>8090970.5800000001</v>
      </c>
      <c r="D63" s="75">
        <v>308286.94</v>
      </c>
      <c r="E63" s="140">
        <v>1250</v>
      </c>
      <c r="F63" s="75">
        <v>292723.82</v>
      </c>
      <c r="G63" s="231">
        <v>14189.12</v>
      </c>
      <c r="H63" s="91">
        <v>0</v>
      </c>
      <c r="I63" s="75">
        <v>1374</v>
      </c>
      <c r="J63" s="232"/>
      <c r="M63" s="149"/>
      <c r="N63" s="149"/>
      <c r="O63" s="149"/>
      <c r="Q63" s="29"/>
      <c r="R63" s="43" t="s">
        <v>164</v>
      </c>
      <c r="S63" s="43" t="s">
        <v>155</v>
      </c>
      <c r="T63" s="43" t="s">
        <v>156</v>
      </c>
      <c r="U63" s="43" t="s">
        <v>157</v>
      </c>
      <c r="V63" s="217" t="s">
        <v>239</v>
      </c>
      <c r="W63" s="217"/>
      <c r="X63" s="206" t="s">
        <v>223</v>
      </c>
      <c r="Y63" s="206">
        <v>2033</v>
      </c>
    </row>
    <row r="64" spans="1:33" ht="20.399999999999999" customHeight="1" x14ac:dyDescent="0.3">
      <c r="A64" s="225">
        <v>43862</v>
      </c>
      <c r="B64" s="226">
        <v>4.8399999999999999E-2</v>
      </c>
      <c r="C64" s="75">
        <v>7354248.0199999996</v>
      </c>
      <c r="D64" s="75">
        <v>355977.56</v>
      </c>
      <c r="E64" s="140">
        <v>1496</v>
      </c>
      <c r="F64" s="75">
        <v>334507.78000000003</v>
      </c>
      <c r="G64" s="231">
        <v>19971.099999999999</v>
      </c>
      <c r="H64" s="91">
        <v>0</v>
      </c>
      <c r="I64" s="75">
        <v>1498.68</v>
      </c>
      <c r="J64" s="232"/>
      <c r="M64" s="358" t="s">
        <v>163</v>
      </c>
      <c r="N64" s="359"/>
      <c r="O64" s="360"/>
      <c r="Q64" s="29"/>
      <c r="R64" s="219">
        <v>13782561.949999999</v>
      </c>
      <c r="S64" s="219" t="s">
        <v>165</v>
      </c>
      <c r="T64" s="220">
        <v>48825</v>
      </c>
      <c r="U64" s="219">
        <v>184036.22</v>
      </c>
      <c r="V64" s="218">
        <v>552108.66</v>
      </c>
      <c r="W64" s="218"/>
      <c r="X64" s="211">
        <v>2208434.64</v>
      </c>
      <c r="Y64" s="291">
        <v>1656325.98</v>
      </c>
    </row>
    <row r="65" spans="1:32" ht="16.2" thickBot="1" x14ac:dyDescent="0.35">
      <c r="A65" s="225">
        <v>43891</v>
      </c>
      <c r="B65" s="226">
        <v>5.5300000000000002E-2</v>
      </c>
      <c r="C65" s="75">
        <v>7364264.3200000003</v>
      </c>
      <c r="D65" s="75">
        <v>407590.23</v>
      </c>
      <c r="E65" s="140">
        <v>1712</v>
      </c>
      <c r="F65" s="75">
        <v>381167.33</v>
      </c>
      <c r="G65" s="231">
        <v>24277.17</v>
      </c>
      <c r="H65" s="91">
        <v>0</v>
      </c>
      <c r="I65" s="75">
        <v>2145.73</v>
      </c>
      <c r="J65" s="232"/>
      <c r="M65" s="143" t="s">
        <v>169</v>
      </c>
      <c r="N65" s="144" t="s">
        <v>170</v>
      </c>
      <c r="O65" s="145" t="s">
        <v>171</v>
      </c>
      <c r="Q65" s="54"/>
      <c r="R65" s="149"/>
      <c r="S65" s="149"/>
      <c r="T65" s="149"/>
      <c r="U65" s="149"/>
      <c r="V65" s="214"/>
      <c r="W65" s="214"/>
      <c r="X65" s="24"/>
      <c r="Y65" s="151"/>
    </row>
    <row r="66" spans="1:32" ht="16.2" thickBot="1" x14ac:dyDescent="0.35">
      <c r="A66" s="225">
        <v>43922</v>
      </c>
      <c r="B66" s="226">
        <v>5.8099999999999999E-2</v>
      </c>
      <c r="C66" s="75">
        <v>6863414.71</v>
      </c>
      <c r="D66" s="75">
        <v>399090.3</v>
      </c>
      <c r="E66" s="140">
        <v>1848</v>
      </c>
      <c r="F66" s="75">
        <v>372546.41</v>
      </c>
      <c r="G66" s="231">
        <v>24943.9</v>
      </c>
      <c r="H66" s="91">
        <v>0</v>
      </c>
      <c r="I66" s="75">
        <v>1599.99</v>
      </c>
      <c r="J66" s="232"/>
      <c r="M66" s="146">
        <f>+'[1]Financiamentos Contratados'!Q65</f>
        <v>0</v>
      </c>
      <c r="N66" s="147">
        <v>23078776.93</v>
      </c>
      <c r="O66" s="148">
        <v>-23078776.93</v>
      </c>
      <c r="Q66" s="55"/>
      <c r="R66" s="221" t="s">
        <v>167</v>
      </c>
      <c r="S66" s="156"/>
      <c r="T66" s="156"/>
      <c r="U66" s="157" t="s">
        <v>168</v>
      </c>
      <c r="V66" s="215"/>
      <c r="W66" s="215"/>
      <c r="X66" s="24"/>
      <c r="Y66" s="151"/>
      <c r="AF66" s="324"/>
    </row>
    <row r="67" spans="1:32" ht="16.2" thickBot="1" x14ac:dyDescent="0.35">
      <c r="A67" s="225">
        <v>43952</v>
      </c>
      <c r="B67" s="226">
        <v>5.5399999999999998E-2</v>
      </c>
      <c r="C67" s="75">
        <v>6682321.9900000002</v>
      </c>
      <c r="D67" s="75">
        <v>370309.18</v>
      </c>
      <c r="E67" s="140">
        <v>1928</v>
      </c>
      <c r="F67" s="75">
        <v>344243.1</v>
      </c>
      <c r="G67" s="231">
        <v>23853.02</v>
      </c>
      <c r="H67" s="91">
        <v>0</v>
      </c>
      <c r="I67" s="75">
        <v>2213.06</v>
      </c>
      <c r="J67" s="232"/>
      <c r="M67" s="149"/>
      <c r="N67" s="149"/>
      <c r="O67" s="149"/>
      <c r="Q67" s="55"/>
      <c r="R67" s="221">
        <v>168760987.72999999</v>
      </c>
      <c r="S67" s="159"/>
      <c r="T67" s="159"/>
      <c r="U67" s="160">
        <v>2734784.4686666667</v>
      </c>
      <c r="V67" s="215"/>
      <c r="W67" s="215"/>
      <c r="X67" s="24"/>
      <c r="Y67" s="151"/>
    </row>
    <row r="68" spans="1:32" ht="15.6" x14ac:dyDescent="0.3">
      <c r="A68" s="225">
        <v>43983</v>
      </c>
      <c r="B68" s="226">
        <v>5.33E-2</v>
      </c>
      <c r="C68" s="75">
        <v>7029120.5199999996</v>
      </c>
      <c r="D68" s="75">
        <v>374355.97</v>
      </c>
      <c r="E68" s="140">
        <v>2173</v>
      </c>
      <c r="F68" s="75">
        <v>348547.33</v>
      </c>
      <c r="G68" s="231">
        <v>24010.68</v>
      </c>
      <c r="H68" s="91">
        <v>0</v>
      </c>
      <c r="I68" s="75">
        <v>1797.96</v>
      </c>
      <c r="J68" s="232"/>
      <c r="M68" s="358" t="s">
        <v>166</v>
      </c>
      <c r="N68" s="359"/>
      <c r="O68" s="360"/>
      <c r="P68" s="24"/>
      <c r="Q68" s="56"/>
    </row>
    <row r="69" spans="1:32" ht="15.6" x14ac:dyDescent="0.3">
      <c r="A69" s="225">
        <v>44013</v>
      </c>
      <c r="B69" s="226">
        <v>6.4500000000000002E-2</v>
      </c>
      <c r="C69" s="75">
        <v>6664195.2699999996</v>
      </c>
      <c r="D69" s="75">
        <v>429571.8</v>
      </c>
      <c r="E69" s="140">
        <v>2403</v>
      </c>
      <c r="F69" s="75">
        <v>401726.82</v>
      </c>
      <c r="G69" s="231">
        <v>25650.06</v>
      </c>
      <c r="H69" s="91">
        <v>0</v>
      </c>
      <c r="I69" s="75">
        <v>2194.92</v>
      </c>
      <c r="J69" s="232"/>
      <c r="M69" s="143" t="s">
        <v>169</v>
      </c>
      <c r="N69" s="144" t="s">
        <v>170</v>
      </c>
      <c r="O69" s="145" t="s">
        <v>171</v>
      </c>
      <c r="P69" s="24"/>
      <c r="Q69" s="56"/>
    </row>
    <row r="70" spans="1:32" ht="16.2" thickBot="1" x14ac:dyDescent="0.35">
      <c r="A70" s="225">
        <v>44044</v>
      </c>
      <c r="B70" s="226">
        <v>6.5299999999999997E-2</v>
      </c>
      <c r="C70" s="75">
        <v>6617024.21</v>
      </c>
      <c r="D70" s="75">
        <v>432082.11</v>
      </c>
      <c r="E70" s="140">
        <v>2662</v>
      </c>
      <c r="F70" s="75">
        <v>408304.99</v>
      </c>
      <c r="G70" s="231">
        <v>21721.93</v>
      </c>
      <c r="H70" s="75">
        <v>0</v>
      </c>
      <c r="I70" s="75">
        <v>2055.19</v>
      </c>
      <c r="J70" s="232"/>
      <c r="M70" s="152">
        <f>+'[1]Financiamentos Contratados'!Q82</f>
        <v>0</v>
      </c>
      <c r="N70" s="153">
        <v>16933924.59</v>
      </c>
      <c r="O70" s="154">
        <v>-16933924.59</v>
      </c>
      <c r="P70" s="24"/>
      <c r="Q70" s="55"/>
    </row>
    <row r="71" spans="1:32" ht="16.2" thickBot="1" x14ac:dyDescent="0.35">
      <c r="A71" s="225">
        <v>44075</v>
      </c>
      <c r="B71" s="226">
        <v>3.8199999999999998E-2</v>
      </c>
      <c r="C71" s="75">
        <v>5920505.5</v>
      </c>
      <c r="D71" s="75">
        <v>225917.12</v>
      </c>
      <c r="E71" s="140">
        <v>933</v>
      </c>
      <c r="F71" s="75">
        <v>217040.5</v>
      </c>
      <c r="G71" s="231">
        <v>7000.91</v>
      </c>
      <c r="H71" s="75">
        <v>1875.71</v>
      </c>
      <c r="I71" s="75">
        <v>0</v>
      </c>
      <c r="J71" s="232"/>
      <c r="M71" s="149"/>
      <c r="N71" s="149"/>
      <c r="O71" s="149"/>
      <c r="P71" s="24"/>
      <c r="Q71" s="57"/>
    </row>
    <row r="72" spans="1:32" ht="15.6" x14ac:dyDescent="0.3">
      <c r="A72" s="225">
        <v>44105</v>
      </c>
      <c r="B72" s="226">
        <v>3.6799999999999999E-2</v>
      </c>
      <c r="C72" s="75">
        <v>6987079.7699999996</v>
      </c>
      <c r="D72" s="75">
        <v>257423.51</v>
      </c>
      <c r="E72" s="140">
        <v>1068</v>
      </c>
      <c r="F72" s="75">
        <v>245624.76</v>
      </c>
      <c r="G72" s="231">
        <v>8282.19</v>
      </c>
      <c r="H72" s="75">
        <v>3516.56</v>
      </c>
      <c r="I72" s="75">
        <v>0</v>
      </c>
      <c r="J72" s="232"/>
      <c r="K72" s="227"/>
      <c r="L72" s="227"/>
      <c r="M72" s="155" t="s">
        <v>172</v>
      </c>
      <c r="N72" s="156" t="s">
        <v>170</v>
      </c>
      <c r="O72" s="157" t="s">
        <v>173</v>
      </c>
      <c r="P72" s="24"/>
      <c r="Q72" s="57"/>
    </row>
    <row r="73" spans="1:32" ht="16.2" thickBot="1" x14ac:dyDescent="0.35">
      <c r="A73" s="225">
        <v>44136</v>
      </c>
      <c r="B73" s="226">
        <v>4.3200000000000002E-2</v>
      </c>
      <c r="C73" s="75">
        <v>7069818.1299999999</v>
      </c>
      <c r="D73" s="75">
        <v>305343.46999999997</v>
      </c>
      <c r="E73" s="140">
        <v>1109</v>
      </c>
      <c r="F73" s="75">
        <v>290790.73</v>
      </c>
      <c r="G73" s="231">
        <v>13237.44</v>
      </c>
      <c r="H73" s="75">
        <v>1315.3</v>
      </c>
      <c r="I73" s="75">
        <v>0</v>
      </c>
      <c r="J73" s="232"/>
      <c r="K73" s="263"/>
      <c r="L73" s="263"/>
      <c r="M73" s="158">
        <f>M62+M66+M70</f>
        <v>0</v>
      </c>
      <c r="N73" s="159">
        <v>50367674.109999999</v>
      </c>
      <c r="O73" s="160">
        <v>-50367674.109999999</v>
      </c>
      <c r="P73" s="150"/>
      <c r="Q73" s="57"/>
    </row>
    <row r="74" spans="1:32" ht="15.6" x14ac:dyDescent="0.3">
      <c r="A74" s="225">
        <v>44166</v>
      </c>
      <c r="B74" s="226">
        <v>4.3799999999999999E-2</v>
      </c>
      <c r="C74" s="75">
        <v>7158690.1699999999</v>
      </c>
      <c r="D74" s="75">
        <v>313607.34999999998</v>
      </c>
      <c r="E74" s="140">
        <v>1200</v>
      </c>
      <c r="F74" s="75">
        <v>304746.33</v>
      </c>
      <c r="G74" s="231">
        <v>8039.44</v>
      </c>
      <c r="H74" s="75">
        <v>821.58</v>
      </c>
      <c r="I74" s="75">
        <v>0</v>
      </c>
      <c r="J74" s="235">
        <v>5.0033333333333339E-2</v>
      </c>
      <c r="P74" s="151"/>
      <c r="Q74" s="57"/>
    </row>
    <row r="75" spans="1:32" ht="15.6" x14ac:dyDescent="0.3">
      <c r="A75" s="225">
        <v>44197</v>
      </c>
      <c r="B75" s="226">
        <v>3.9600000000000003E-2</v>
      </c>
      <c r="C75" s="75">
        <v>7068673.04</v>
      </c>
      <c r="D75" s="75">
        <v>279939.77</v>
      </c>
      <c r="E75" s="140">
        <v>1244</v>
      </c>
      <c r="F75" s="75">
        <v>267568.06</v>
      </c>
      <c r="G75" s="231">
        <v>9779.98</v>
      </c>
      <c r="H75" s="75">
        <v>2591.73</v>
      </c>
      <c r="I75" s="75">
        <v>0</v>
      </c>
      <c r="J75" s="232"/>
      <c r="M75" s="421" t="s">
        <v>172</v>
      </c>
      <c r="N75" s="422"/>
      <c r="O75" s="422"/>
      <c r="P75" s="423"/>
      <c r="Q75" s="57"/>
    </row>
    <row r="76" spans="1:32" ht="15.6" x14ac:dyDescent="0.3">
      <c r="A76" s="225">
        <v>44228</v>
      </c>
      <c r="B76" s="226">
        <v>4.3499999999999997E-2</v>
      </c>
      <c r="C76" s="75">
        <v>6452649.9400000004</v>
      </c>
      <c r="D76" s="75">
        <v>280499.65999999997</v>
      </c>
      <c r="E76" s="140">
        <v>1250</v>
      </c>
      <c r="F76" s="75">
        <v>265963.98</v>
      </c>
      <c r="G76" s="231">
        <v>13880.88</v>
      </c>
      <c r="H76" s="75">
        <v>654.79999999999995</v>
      </c>
      <c r="I76" s="75">
        <v>0</v>
      </c>
      <c r="J76" s="232"/>
      <c r="M76" s="424" t="s">
        <v>176</v>
      </c>
      <c r="N76" s="425"/>
      <c r="O76" s="425"/>
      <c r="P76" s="426"/>
      <c r="Q76" s="55"/>
    </row>
    <row r="77" spans="1:32" ht="15.6" x14ac:dyDescent="0.3">
      <c r="A77" s="225">
        <v>44256</v>
      </c>
      <c r="B77" s="234">
        <v>3.7699999999999997E-2</v>
      </c>
      <c r="C77" s="75">
        <v>7877802.7199999997</v>
      </c>
      <c r="D77" s="75">
        <v>297032.90999999997</v>
      </c>
      <c r="E77" s="140">
        <v>1321</v>
      </c>
      <c r="F77" s="75">
        <v>284868.73</v>
      </c>
      <c r="G77" s="75">
        <v>11863.14</v>
      </c>
      <c r="H77" s="75">
        <v>301.04000000000002</v>
      </c>
      <c r="I77" s="75">
        <v>0</v>
      </c>
      <c r="J77" s="74"/>
      <c r="K77" s="262"/>
      <c r="L77" s="262"/>
      <c r="M77" s="161" t="s">
        <v>177</v>
      </c>
      <c r="N77" s="162" t="s">
        <v>178</v>
      </c>
      <c r="O77" s="163"/>
      <c r="P77" s="164"/>
      <c r="Q77" s="55"/>
    </row>
    <row r="78" spans="1:32" ht="15.6" x14ac:dyDescent="0.3">
      <c r="A78" s="225">
        <v>44287</v>
      </c>
      <c r="B78" s="234">
        <v>4.58E-2</v>
      </c>
      <c r="C78" s="75">
        <v>6618400.0800000001</v>
      </c>
      <c r="D78" s="75">
        <v>303388.38</v>
      </c>
      <c r="E78" s="140">
        <v>1398</v>
      </c>
      <c r="F78" s="75">
        <v>290336.08</v>
      </c>
      <c r="G78" s="75">
        <v>12653.09</v>
      </c>
      <c r="H78" s="75">
        <v>399.21</v>
      </c>
      <c r="I78" s="75">
        <v>0</v>
      </c>
      <c r="J78" s="74"/>
      <c r="M78" s="165" t="s">
        <v>179</v>
      </c>
      <c r="N78" s="166">
        <v>39430</v>
      </c>
      <c r="O78" s="167"/>
      <c r="P78" s="168"/>
      <c r="Q78" s="55"/>
    </row>
    <row r="79" spans="1:32" ht="15.6" x14ac:dyDescent="0.3">
      <c r="A79" s="225">
        <v>44317</v>
      </c>
      <c r="B79" s="234">
        <v>4.6399999999999997E-2</v>
      </c>
      <c r="C79" s="75">
        <v>7081448</v>
      </c>
      <c r="D79" s="75">
        <v>328571.96000000002</v>
      </c>
      <c r="E79" s="140">
        <v>1508</v>
      </c>
      <c r="F79" s="75">
        <v>316259.67</v>
      </c>
      <c r="G79" s="75">
        <v>12036.22</v>
      </c>
      <c r="H79" s="75">
        <v>276.07</v>
      </c>
      <c r="I79" s="75">
        <v>0</v>
      </c>
      <c r="J79" s="74"/>
      <c r="M79" s="169" t="s">
        <v>180</v>
      </c>
      <c r="N79" s="170">
        <v>33399392.990000002</v>
      </c>
      <c r="O79" s="171" t="s">
        <v>181</v>
      </c>
      <c r="P79" s="172">
        <v>27450000</v>
      </c>
      <c r="Q79" s="58"/>
    </row>
    <row r="80" spans="1:32" ht="15.6" x14ac:dyDescent="0.3">
      <c r="A80" s="225">
        <v>44348</v>
      </c>
      <c r="B80" s="234">
        <v>4.7300000000000002E-2</v>
      </c>
      <c r="C80" s="75">
        <v>6879892.4699999997</v>
      </c>
      <c r="D80" s="75">
        <v>325459.46000000002</v>
      </c>
      <c r="E80" s="140">
        <v>1724</v>
      </c>
      <c r="F80" s="75">
        <v>309977.78999999998</v>
      </c>
      <c r="G80" s="75">
        <v>15244.52</v>
      </c>
      <c r="H80" s="75">
        <v>237.15</v>
      </c>
      <c r="I80" s="75">
        <v>0</v>
      </c>
      <c r="J80" s="74"/>
      <c r="M80" s="173"/>
      <c r="N80" s="174"/>
      <c r="O80" s="174" t="s">
        <v>182</v>
      </c>
      <c r="P80" s="175">
        <v>5949392.9900000002</v>
      </c>
      <c r="Q80" s="58"/>
    </row>
    <row r="81" spans="1:22" ht="15.6" x14ac:dyDescent="0.3">
      <c r="A81" s="225">
        <v>44378</v>
      </c>
      <c r="B81" s="234">
        <v>4.9799999999999997E-2</v>
      </c>
      <c r="C81" s="75">
        <v>7371687.9900000002</v>
      </c>
      <c r="D81" s="75">
        <v>366980.53</v>
      </c>
      <c r="E81" s="140">
        <v>1863</v>
      </c>
      <c r="F81" s="75">
        <v>340482.88</v>
      </c>
      <c r="G81" s="75">
        <v>26497.65</v>
      </c>
      <c r="H81" s="75">
        <v>0</v>
      </c>
      <c r="I81" s="75">
        <v>0</v>
      </c>
      <c r="J81" s="74"/>
      <c r="M81" s="165" t="s">
        <v>183</v>
      </c>
      <c r="N81" s="166">
        <v>40162</v>
      </c>
      <c r="O81" s="167"/>
      <c r="P81" s="168"/>
      <c r="Q81" s="55"/>
    </row>
    <row r="82" spans="1:22" ht="15.6" x14ac:dyDescent="0.3">
      <c r="A82" s="225">
        <v>44409</v>
      </c>
      <c r="B82" s="234">
        <v>4.9700000000000001E-2</v>
      </c>
      <c r="C82" s="75">
        <v>7535123.21</v>
      </c>
      <c r="D82" s="75">
        <v>374418.9</v>
      </c>
      <c r="E82" s="139">
        <v>2071</v>
      </c>
      <c r="F82" s="75">
        <v>351400.91</v>
      </c>
      <c r="G82" s="75">
        <v>23017.99</v>
      </c>
      <c r="H82" s="61">
        <v>0</v>
      </c>
      <c r="I82" s="75">
        <v>0</v>
      </c>
      <c r="J82" s="74"/>
      <c r="M82" s="169" t="s">
        <v>184</v>
      </c>
      <c r="N82" s="171" t="s">
        <v>185</v>
      </c>
      <c r="O82" s="171" t="s">
        <v>186</v>
      </c>
      <c r="P82" s="176">
        <v>40162</v>
      </c>
      <c r="Q82" s="54"/>
    </row>
    <row r="83" spans="1:22" ht="15.6" x14ac:dyDescent="0.3">
      <c r="A83" s="225">
        <v>44440</v>
      </c>
      <c r="B83" s="234">
        <v>3.9E-2</v>
      </c>
      <c r="C83" s="75">
        <v>7656455.0499999998</v>
      </c>
      <c r="D83" s="75">
        <v>298632.56</v>
      </c>
      <c r="E83" s="140">
        <v>1039</v>
      </c>
      <c r="F83" s="75">
        <v>265118.59000000003</v>
      </c>
      <c r="G83" s="75">
        <v>21809.11</v>
      </c>
      <c r="H83" s="75">
        <v>11704.88</v>
      </c>
      <c r="I83" s="75">
        <v>0</v>
      </c>
      <c r="J83" s="74"/>
      <c r="M83" s="173"/>
      <c r="N83" s="174"/>
      <c r="O83" s="174" t="s">
        <v>187</v>
      </c>
      <c r="P83" s="177">
        <v>40527</v>
      </c>
      <c r="Q83" s="55"/>
    </row>
    <row r="84" spans="1:22" ht="15.6" x14ac:dyDescent="0.3">
      <c r="A84" s="225">
        <v>44470</v>
      </c>
      <c r="B84" s="234">
        <v>4.0399999999999998E-2</v>
      </c>
      <c r="C84" s="75">
        <v>7593810.7699999996</v>
      </c>
      <c r="D84" s="75">
        <v>306623.51</v>
      </c>
      <c r="E84" s="140">
        <v>1031</v>
      </c>
      <c r="F84" s="75">
        <v>272206.96000000002</v>
      </c>
      <c r="G84" s="75">
        <v>21908.47</v>
      </c>
      <c r="H84" s="75">
        <v>12508.08</v>
      </c>
      <c r="I84" s="75">
        <v>0</v>
      </c>
      <c r="J84" s="74"/>
      <c r="M84" s="178" t="s">
        <v>188</v>
      </c>
      <c r="N84" s="179" t="s">
        <v>189</v>
      </c>
      <c r="O84" s="179" t="s">
        <v>186</v>
      </c>
      <c r="P84" s="180">
        <v>40558</v>
      </c>
      <c r="Q84" s="55"/>
    </row>
    <row r="85" spans="1:22" ht="15.6" x14ac:dyDescent="0.3">
      <c r="A85" s="225">
        <v>44501</v>
      </c>
      <c r="B85" s="234">
        <v>3.85E-2</v>
      </c>
      <c r="C85" s="75">
        <v>8001850.3600000003</v>
      </c>
      <c r="D85" s="75">
        <v>307833.77</v>
      </c>
      <c r="E85" s="140">
        <v>1051</v>
      </c>
      <c r="F85" s="75">
        <v>269971.78000000003</v>
      </c>
      <c r="G85" s="75">
        <v>26220.76</v>
      </c>
      <c r="H85" s="75">
        <v>11641.23</v>
      </c>
      <c r="I85" s="75">
        <v>0</v>
      </c>
      <c r="J85" s="74"/>
      <c r="M85" s="181"/>
      <c r="N85" s="182"/>
      <c r="O85" s="182" t="s">
        <v>187</v>
      </c>
      <c r="P85" s="183">
        <v>46858</v>
      </c>
      <c r="Q85" s="59"/>
    </row>
    <row r="86" spans="1:22" ht="15.6" x14ac:dyDescent="0.3">
      <c r="A86" s="225">
        <v>44531</v>
      </c>
      <c r="B86" s="234">
        <v>4.02E-2</v>
      </c>
      <c r="C86" s="75">
        <v>8302951.1600000001</v>
      </c>
      <c r="D86" s="75">
        <v>333992.08</v>
      </c>
      <c r="E86" s="140">
        <v>1067</v>
      </c>
      <c r="F86" s="75">
        <v>273491.34000000003</v>
      </c>
      <c r="G86" s="75">
        <v>26571.040000000001</v>
      </c>
      <c r="H86" s="75">
        <v>33929.699999999997</v>
      </c>
      <c r="I86" s="75">
        <v>0</v>
      </c>
      <c r="J86" s="235">
        <v>4.3158333333333326E-2</v>
      </c>
      <c r="M86" s="169" t="s">
        <v>190</v>
      </c>
      <c r="N86" s="171" t="s">
        <v>191</v>
      </c>
      <c r="O86" s="171"/>
      <c r="P86" s="176"/>
      <c r="Q86" s="59"/>
    </row>
    <row r="87" spans="1:22" ht="15.6" x14ac:dyDescent="0.3">
      <c r="A87" s="225">
        <v>44562</v>
      </c>
      <c r="B87" s="234">
        <v>3.56E-2</v>
      </c>
      <c r="C87" s="75">
        <v>8430333.5700000003</v>
      </c>
      <c r="D87" s="75">
        <v>300539.32</v>
      </c>
      <c r="E87" s="140">
        <v>1114</v>
      </c>
      <c r="F87" s="75">
        <v>257246.55</v>
      </c>
      <c r="G87" s="75">
        <v>26355.81</v>
      </c>
      <c r="H87" s="75">
        <v>16936.96</v>
      </c>
      <c r="I87" s="75">
        <v>0</v>
      </c>
      <c r="J87" s="74"/>
      <c r="M87" s="184" t="s">
        <v>192</v>
      </c>
      <c r="N87" s="185" t="s">
        <v>193</v>
      </c>
      <c r="O87" s="185"/>
      <c r="P87" s="186"/>
      <c r="Q87" s="55"/>
    </row>
    <row r="88" spans="1:22" ht="15.6" x14ac:dyDescent="0.3">
      <c r="A88" s="225">
        <v>44593</v>
      </c>
      <c r="B88" s="234">
        <v>3.6999999999999998E-2</v>
      </c>
      <c r="C88" s="75">
        <v>8349270.0800000001</v>
      </c>
      <c r="D88" s="75">
        <v>309200.51</v>
      </c>
      <c r="E88" s="140">
        <v>1153</v>
      </c>
      <c r="F88" s="75">
        <v>271045.94</v>
      </c>
      <c r="G88" s="75">
        <v>25631.13</v>
      </c>
      <c r="H88" s="75">
        <v>12523.44</v>
      </c>
      <c r="I88" s="75">
        <v>0</v>
      </c>
      <c r="J88" s="74"/>
      <c r="M88" s="184" t="s">
        <v>194</v>
      </c>
      <c r="N88" s="185" t="s">
        <v>195</v>
      </c>
      <c r="O88" s="185" t="s">
        <v>196</v>
      </c>
      <c r="P88" s="186" t="s">
        <v>197</v>
      </c>
      <c r="Q88" s="57"/>
    </row>
    <row r="89" spans="1:22" ht="15.6" x14ac:dyDescent="0.3">
      <c r="A89" s="225">
        <v>44621</v>
      </c>
      <c r="B89" s="234">
        <v>4.4299999999999999E-2</v>
      </c>
      <c r="C89" s="75">
        <v>8734535.1899999995</v>
      </c>
      <c r="D89" s="75">
        <v>386714.85</v>
      </c>
      <c r="E89" s="140">
        <v>1232</v>
      </c>
      <c r="F89" s="75">
        <v>347630.03</v>
      </c>
      <c r="G89" s="75">
        <v>26331.47</v>
      </c>
      <c r="H89" s="75">
        <v>12753.35</v>
      </c>
      <c r="I89" s="75">
        <v>0</v>
      </c>
      <c r="J89" s="74"/>
      <c r="K89" s="262"/>
      <c r="L89" s="262"/>
      <c r="M89" s="173"/>
      <c r="N89" s="174"/>
      <c r="O89" s="174" t="s">
        <v>198</v>
      </c>
      <c r="P89" s="187" t="s">
        <v>199</v>
      </c>
      <c r="Q89" s="57"/>
    </row>
    <row r="90" spans="1:22" ht="15.6" x14ac:dyDescent="0.3">
      <c r="A90" s="225">
        <v>44652</v>
      </c>
      <c r="B90" s="234">
        <v>3.3300000000000003E-2</v>
      </c>
      <c r="C90" s="75">
        <v>8210296.04</v>
      </c>
      <c r="D90" s="75">
        <v>273447.52</v>
      </c>
      <c r="E90" s="140">
        <v>1248</v>
      </c>
      <c r="F90" s="75">
        <v>237864.56</v>
      </c>
      <c r="G90" s="75">
        <v>28421.200000000001</v>
      </c>
      <c r="H90" s="75">
        <v>7161.76</v>
      </c>
      <c r="I90" s="75">
        <v>0</v>
      </c>
      <c r="J90" s="74"/>
      <c r="M90" s="188" t="s">
        <v>200</v>
      </c>
      <c r="N90" s="189"/>
      <c r="O90" s="189" t="s">
        <v>201</v>
      </c>
      <c r="P90" s="190"/>
      <c r="Q90" s="57"/>
    </row>
    <row r="91" spans="1:22" ht="16.2" thickBot="1" x14ac:dyDescent="0.35">
      <c r="A91" s="225">
        <v>44682</v>
      </c>
      <c r="B91" s="234">
        <v>4.2900000000000001E-2</v>
      </c>
      <c r="C91" s="75">
        <v>8053640.5099999998</v>
      </c>
      <c r="D91" s="75">
        <v>345774.87</v>
      </c>
      <c r="E91" s="140">
        <v>1325</v>
      </c>
      <c r="F91" s="75">
        <v>300362.01</v>
      </c>
      <c r="G91" s="75">
        <v>29120.38</v>
      </c>
      <c r="H91" s="75">
        <v>16292.48</v>
      </c>
      <c r="I91" s="75">
        <v>0</v>
      </c>
      <c r="J91" s="74"/>
      <c r="M91" s="191" t="s">
        <v>202</v>
      </c>
      <c r="N91" s="192"/>
      <c r="O91" s="192" t="s">
        <v>203</v>
      </c>
      <c r="P91" s="193"/>
      <c r="Q91" s="57"/>
    </row>
    <row r="92" spans="1:22" ht="16.2" thickBot="1" x14ac:dyDescent="0.35">
      <c r="A92" s="225">
        <v>44713</v>
      </c>
      <c r="B92" s="234">
        <v>3.7100000000000001E-2</v>
      </c>
      <c r="C92" s="75">
        <v>7628670.0700000003</v>
      </c>
      <c r="D92" s="75">
        <v>282889.3</v>
      </c>
      <c r="E92" s="140">
        <v>1372</v>
      </c>
      <c r="F92" s="75">
        <v>251690.36</v>
      </c>
      <c r="G92" s="75">
        <v>30670</v>
      </c>
      <c r="H92" s="75">
        <v>400.43</v>
      </c>
      <c r="I92" s="75">
        <v>128.51</v>
      </c>
      <c r="J92" s="74"/>
      <c r="K92" s="69"/>
      <c r="L92" s="69"/>
      <c r="Q92" s="57"/>
    </row>
    <row r="93" spans="1:22" x14ac:dyDescent="0.3">
      <c r="A93" s="225">
        <v>44743</v>
      </c>
      <c r="B93" s="234">
        <v>4.8500000000000001E-2</v>
      </c>
      <c r="C93" s="75">
        <v>6962588.9199999999</v>
      </c>
      <c r="D93" s="75">
        <v>337472.28</v>
      </c>
      <c r="E93" s="140">
        <v>1371</v>
      </c>
      <c r="F93" s="75">
        <v>303873.34000000003</v>
      </c>
      <c r="G93" s="75">
        <v>31628.99</v>
      </c>
      <c r="H93" s="75">
        <v>290.94</v>
      </c>
      <c r="I93" s="75">
        <v>1679.01</v>
      </c>
      <c r="J93" s="74"/>
      <c r="K93" s="69"/>
      <c r="L93" s="69"/>
      <c r="M93" s="427" t="s">
        <v>204</v>
      </c>
      <c r="N93" s="428"/>
      <c r="O93" s="428"/>
      <c r="P93" s="429"/>
      <c r="R93" s="229"/>
      <c r="S93" s="229"/>
      <c r="T93" s="229"/>
      <c r="U93" s="229"/>
      <c r="V93" s="229"/>
    </row>
    <row r="94" spans="1:22" x14ac:dyDescent="0.3">
      <c r="A94" s="225">
        <v>44774</v>
      </c>
      <c r="B94" s="234">
        <v>4.1799999999999997E-2</v>
      </c>
      <c r="C94" s="75">
        <v>8061232.2199999997</v>
      </c>
      <c r="D94" s="75">
        <v>337099.77</v>
      </c>
      <c r="E94" s="140">
        <v>1565</v>
      </c>
      <c r="F94" s="75">
        <v>303324.5</v>
      </c>
      <c r="G94" s="75">
        <v>31438.28</v>
      </c>
      <c r="H94" s="75">
        <v>0</v>
      </c>
      <c r="I94" s="75">
        <v>2336.9899999999998</v>
      </c>
      <c r="J94" s="74"/>
      <c r="K94" s="69"/>
      <c r="L94" s="69"/>
      <c r="M94" s="161" t="s">
        <v>177</v>
      </c>
      <c r="N94" s="162" t="s">
        <v>205</v>
      </c>
      <c r="O94" s="163"/>
      <c r="P94" s="164"/>
      <c r="R94" s="396"/>
      <c r="S94" s="227"/>
      <c r="T94" s="227"/>
      <c r="U94" s="227"/>
      <c r="V94" s="227"/>
    </row>
    <row r="95" spans="1:22" x14ac:dyDescent="0.3">
      <c r="A95" s="225">
        <v>44805</v>
      </c>
      <c r="B95" s="234">
        <v>3.0599999999999999E-2</v>
      </c>
      <c r="C95" s="75">
        <v>7837866.8899999997</v>
      </c>
      <c r="D95" s="75">
        <v>239613.24</v>
      </c>
      <c r="E95" s="140">
        <v>1032</v>
      </c>
      <c r="F95" s="75">
        <v>211452.82</v>
      </c>
      <c r="G95" s="75">
        <v>17532.939999999999</v>
      </c>
      <c r="H95" s="75">
        <v>9076.98</v>
      </c>
      <c r="I95" s="75">
        <v>1550.5</v>
      </c>
      <c r="J95" s="74"/>
      <c r="K95" s="69"/>
      <c r="L95" s="69"/>
      <c r="M95" s="165" t="s">
        <v>179</v>
      </c>
      <c r="N95" s="166">
        <v>40443</v>
      </c>
      <c r="O95" s="167"/>
      <c r="P95" s="168"/>
      <c r="R95" s="69"/>
      <c r="S95" s="110"/>
      <c r="T95" s="110"/>
      <c r="U95" s="110"/>
      <c r="V95" s="110"/>
    </row>
    <row r="96" spans="1:22" x14ac:dyDescent="0.3">
      <c r="A96" s="225">
        <v>44835</v>
      </c>
      <c r="B96" s="234">
        <v>2.69E-2</v>
      </c>
      <c r="C96" s="75">
        <v>8692185.4399999995</v>
      </c>
      <c r="D96" s="75">
        <v>233734.55</v>
      </c>
      <c r="E96" s="140">
        <v>997</v>
      </c>
      <c r="F96" s="75">
        <v>205184.5</v>
      </c>
      <c r="G96" s="75">
        <v>18334.8</v>
      </c>
      <c r="H96" s="75">
        <v>8664.75</v>
      </c>
      <c r="I96" s="75">
        <v>1550.5</v>
      </c>
      <c r="J96" s="74"/>
      <c r="K96" s="69"/>
      <c r="L96" s="69"/>
      <c r="M96" s="169" t="s">
        <v>180</v>
      </c>
      <c r="N96" s="194">
        <v>73330210.150000006</v>
      </c>
      <c r="O96" s="171" t="s">
        <v>206</v>
      </c>
      <c r="P96" s="195">
        <v>73330210.150000006</v>
      </c>
      <c r="R96" s="69"/>
      <c r="S96" s="110"/>
      <c r="T96" s="110"/>
      <c r="U96" s="110"/>
      <c r="V96" s="110"/>
    </row>
    <row r="97" spans="1:22" x14ac:dyDescent="0.3">
      <c r="A97" s="225">
        <v>44866</v>
      </c>
      <c r="B97" s="234">
        <v>3.1399999999999997E-2</v>
      </c>
      <c r="C97" s="75">
        <v>9293008.5600000005</v>
      </c>
      <c r="D97" s="75">
        <v>291949.08</v>
      </c>
      <c r="E97" s="140">
        <v>1043</v>
      </c>
      <c r="F97" s="75">
        <v>265349.59999999998</v>
      </c>
      <c r="G97" s="75">
        <v>17945.509999999998</v>
      </c>
      <c r="H97" s="75">
        <v>7103.47</v>
      </c>
      <c r="I97" s="75">
        <v>1550.5</v>
      </c>
      <c r="J97" s="74"/>
      <c r="K97" s="69"/>
      <c r="L97" s="69"/>
      <c r="M97" s="173"/>
      <c r="N97" s="174"/>
      <c r="O97" s="174" t="s">
        <v>207</v>
      </c>
      <c r="P97" s="196">
        <v>0</v>
      </c>
      <c r="R97" s="69"/>
      <c r="S97" s="110"/>
      <c r="T97" s="110"/>
      <c r="U97" s="110"/>
      <c r="V97" s="110"/>
    </row>
    <row r="98" spans="1:22" x14ac:dyDescent="0.3">
      <c r="A98" s="225">
        <v>44896</v>
      </c>
      <c r="B98" s="234">
        <v>3.1199999999999999E-2</v>
      </c>
      <c r="C98" s="75">
        <v>9149125.3699999992</v>
      </c>
      <c r="D98" s="75">
        <v>285290.92</v>
      </c>
      <c r="E98" s="140">
        <v>1095</v>
      </c>
      <c r="F98" s="75">
        <v>259965.16</v>
      </c>
      <c r="G98" s="75">
        <v>19805.27</v>
      </c>
      <c r="H98" s="75">
        <v>3578.1</v>
      </c>
      <c r="I98" s="75">
        <v>1942.39</v>
      </c>
      <c r="J98" s="235">
        <v>3.6716666666666668E-2</v>
      </c>
      <c r="K98" s="69"/>
      <c r="L98" s="69"/>
      <c r="M98" s="165" t="s">
        <v>183</v>
      </c>
      <c r="N98" s="166"/>
      <c r="O98" s="167"/>
      <c r="P98" s="168"/>
      <c r="R98" s="396"/>
      <c r="S98" s="308"/>
      <c r="T98" s="308"/>
      <c r="U98" s="308"/>
      <c r="V98" s="308"/>
    </row>
    <row r="99" spans="1:22" ht="15.6" x14ac:dyDescent="0.3">
      <c r="A99" s="225">
        <v>44927</v>
      </c>
      <c r="B99" s="234">
        <v>3.1699999999999999E-2</v>
      </c>
      <c r="C99" s="75">
        <v>9198297.4399999995</v>
      </c>
      <c r="D99" s="75">
        <v>291971.64</v>
      </c>
      <c r="E99" s="140">
        <v>1080</v>
      </c>
      <c r="F99" s="75">
        <v>269192.65999999997</v>
      </c>
      <c r="G99" s="75">
        <v>18714.57</v>
      </c>
      <c r="H99" s="75">
        <v>2513.91</v>
      </c>
      <c r="I99" s="75">
        <v>1550.5</v>
      </c>
      <c r="J99" s="74"/>
      <c r="K99" s="69"/>
      <c r="L99" s="69"/>
      <c r="M99" s="169" t="s">
        <v>184</v>
      </c>
      <c r="N99" s="171" t="s">
        <v>208</v>
      </c>
      <c r="O99" s="171" t="s">
        <v>186</v>
      </c>
      <c r="P99" s="176">
        <v>40454</v>
      </c>
      <c r="Q99" s="54"/>
    </row>
    <row r="100" spans="1:22" ht="15.6" x14ac:dyDescent="0.3">
      <c r="A100" s="225">
        <v>44958</v>
      </c>
      <c r="B100" s="234">
        <v>3.27E-2</v>
      </c>
      <c r="C100" s="75">
        <v>7935754.9900000002</v>
      </c>
      <c r="D100" s="75">
        <v>259272.49</v>
      </c>
      <c r="E100" s="140">
        <v>1104</v>
      </c>
      <c r="F100" s="75">
        <v>232915.76</v>
      </c>
      <c r="G100" s="75">
        <v>21541.63</v>
      </c>
      <c r="H100" s="75">
        <v>3070.85</v>
      </c>
      <c r="I100" s="75">
        <v>1744.25</v>
      </c>
      <c r="J100" s="74"/>
      <c r="K100" s="69"/>
      <c r="L100" s="69"/>
      <c r="M100" s="173"/>
      <c r="N100" s="174"/>
      <c r="O100" s="174" t="s">
        <v>187</v>
      </c>
      <c r="P100" s="177">
        <v>41854</v>
      </c>
      <c r="Q100" s="55"/>
    </row>
    <row r="101" spans="1:22" ht="15.6" x14ac:dyDescent="0.3">
      <c r="A101" s="225">
        <v>44986</v>
      </c>
      <c r="B101" s="234">
        <v>2.7900000000000001E-2</v>
      </c>
      <c r="C101" s="75">
        <v>9980006.6699999999</v>
      </c>
      <c r="D101" s="75">
        <v>278235.40000000002</v>
      </c>
      <c r="E101" s="140">
        <v>1185</v>
      </c>
      <c r="F101" s="75">
        <v>253419.17</v>
      </c>
      <c r="G101" s="75">
        <v>20239.98</v>
      </c>
      <c r="H101" s="75">
        <v>3025.75</v>
      </c>
      <c r="I101" s="75">
        <v>1550.5</v>
      </c>
      <c r="J101" s="74"/>
      <c r="K101" s="262"/>
      <c r="L101" s="262"/>
      <c r="M101" s="178" t="s">
        <v>188</v>
      </c>
      <c r="N101" s="179" t="s">
        <v>209</v>
      </c>
      <c r="O101" s="179" t="s">
        <v>186</v>
      </c>
      <c r="P101" s="180">
        <v>41885</v>
      </c>
      <c r="Q101" s="55"/>
    </row>
    <row r="102" spans="1:22" ht="15.6" x14ac:dyDescent="0.3">
      <c r="A102" s="225">
        <v>45017</v>
      </c>
      <c r="B102" s="234">
        <v>3.5099999999999999E-2</v>
      </c>
      <c r="C102" s="75">
        <v>8857866.0299999993</v>
      </c>
      <c r="D102" s="75">
        <v>310722.21000000002</v>
      </c>
      <c r="E102" s="140">
        <v>1210</v>
      </c>
      <c r="F102" s="75">
        <v>284369.12</v>
      </c>
      <c r="G102" s="75">
        <v>22763.37</v>
      </c>
      <c r="H102" s="75">
        <v>1877.99</v>
      </c>
      <c r="I102" s="75">
        <v>1711.73</v>
      </c>
      <c r="J102" s="74"/>
      <c r="K102" s="69"/>
      <c r="L102" s="69"/>
      <c r="M102" s="181"/>
      <c r="N102" s="182"/>
      <c r="O102" s="182" t="s">
        <v>187</v>
      </c>
      <c r="P102" s="183">
        <v>49159</v>
      </c>
      <c r="Q102" s="59"/>
    </row>
    <row r="103" spans="1:22" ht="15.6" x14ac:dyDescent="0.3">
      <c r="A103" s="225">
        <v>45047</v>
      </c>
      <c r="B103" s="234">
        <v>3.3500000000000002E-2</v>
      </c>
      <c r="C103" s="75">
        <v>8711902.9199999999</v>
      </c>
      <c r="D103" s="75">
        <v>291448.96999999997</v>
      </c>
      <c r="E103" s="140">
        <v>1237</v>
      </c>
      <c r="F103" s="75">
        <v>267261.81</v>
      </c>
      <c r="G103" s="75">
        <v>19182.87</v>
      </c>
      <c r="H103" s="75">
        <v>3139.44</v>
      </c>
      <c r="I103" s="75">
        <v>1864.85</v>
      </c>
      <c r="J103" s="74"/>
      <c r="K103" s="69"/>
      <c r="L103" s="69"/>
      <c r="M103" s="169" t="s">
        <v>190</v>
      </c>
      <c r="N103" s="171" t="s">
        <v>210</v>
      </c>
      <c r="O103" s="171"/>
      <c r="P103" s="176"/>
      <c r="Q103" s="59"/>
    </row>
    <row r="104" spans="1:22" ht="15.6" x14ac:dyDescent="0.3">
      <c r="A104" s="236">
        <v>45078</v>
      </c>
      <c r="B104" s="234">
        <v>3.7100000000000001E-2</v>
      </c>
      <c r="C104" s="75">
        <v>8929391.8499999996</v>
      </c>
      <c r="D104" s="75">
        <v>330869.71000000002</v>
      </c>
      <c r="E104" s="140">
        <v>1343</v>
      </c>
      <c r="F104" s="75">
        <v>282359.55</v>
      </c>
      <c r="G104" s="75">
        <v>20400.099999999999</v>
      </c>
      <c r="H104" s="75">
        <v>26559.56</v>
      </c>
      <c r="I104" s="75">
        <v>1550.5</v>
      </c>
      <c r="J104" s="74"/>
      <c r="K104" s="69"/>
      <c r="L104" s="69"/>
      <c r="M104" s="184" t="s">
        <v>192</v>
      </c>
      <c r="N104" s="185" t="s">
        <v>193</v>
      </c>
      <c r="O104" s="185"/>
      <c r="P104" s="186"/>
      <c r="Q104" s="55"/>
    </row>
    <row r="105" spans="1:22" ht="15.6" x14ac:dyDescent="0.3">
      <c r="A105" s="236">
        <v>45108</v>
      </c>
      <c r="B105" s="234">
        <v>5.3800000000000001E-2</v>
      </c>
      <c r="C105" s="75">
        <v>8574368.0299999993</v>
      </c>
      <c r="D105" s="75">
        <v>460973.49</v>
      </c>
      <c r="E105" s="140">
        <v>1455</v>
      </c>
      <c r="F105" s="75">
        <v>413519.48</v>
      </c>
      <c r="G105" s="75">
        <v>21481.919999999998</v>
      </c>
      <c r="H105" s="75">
        <v>24421.59</v>
      </c>
      <c r="I105" s="75">
        <v>1550.5</v>
      </c>
      <c r="J105" s="74"/>
      <c r="K105" s="69"/>
      <c r="L105" s="69"/>
      <c r="M105" s="184" t="s">
        <v>194</v>
      </c>
      <c r="N105" s="185" t="s">
        <v>211</v>
      </c>
      <c r="O105" s="185" t="s">
        <v>196</v>
      </c>
      <c r="P105" s="186" t="s">
        <v>212</v>
      </c>
      <c r="Q105" s="57"/>
    </row>
    <row r="106" spans="1:22" ht="15.6" x14ac:dyDescent="0.3">
      <c r="A106" s="236">
        <v>45139</v>
      </c>
      <c r="B106" s="234">
        <v>4.3099999999999999E-2</v>
      </c>
      <c r="C106" s="75">
        <v>9355509.5600000005</v>
      </c>
      <c r="D106" s="75">
        <v>403634.25</v>
      </c>
      <c r="E106" s="140">
        <v>1649</v>
      </c>
      <c r="F106" s="75">
        <v>374469.81</v>
      </c>
      <c r="G106" s="75">
        <v>25331.01</v>
      </c>
      <c r="H106" s="75">
        <v>1180.48</v>
      </c>
      <c r="I106" s="75">
        <v>2652.95</v>
      </c>
      <c r="J106" s="232"/>
      <c r="K106" s="69"/>
      <c r="L106" s="69"/>
      <c r="M106" s="173"/>
      <c r="N106" s="174"/>
      <c r="O106" s="174" t="s">
        <v>198</v>
      </c>
      <c r="P106" s="187" t="s">
        <v>199</v>
      </c>
      <c r="Q106" s="57"/>
    </row>
    <row r="107" spans="1:22" ht="15.6" x14ac:dyDescent="0.3">
      <c r="A107" s="236">
        <v>45170</v>
      </c>
      <c r="B107" s="226">
        <v>3.8100000000000002E-2</v>
      </c>
      <c r="C107" s="75">
        <v>8510372.0600000005</v>
      </c>
      <c r="D107" s="75">
        <v>324063.57</v>
      </c>
      <c r="E107" s="265">
        <v>1212</v>
      </c>
      <c r="F107" s="75">
        <v>277043.52</v>
      </c>
      <c r="G107" s="75">
        <v>19484.8</v>
      </c>
      <c r="H107" s="75">
        <v>27274.34</v>
      </c>
      <c r="I107" s="75">
        <v>260.91000000000003</v>
      </c>
      <c r="J107" s="264"/>
      <c r="K107" s="69"/>
      <c r="L107" s="69"/>
      <c r="M107" s="188" t="s">
        <v>200</v>
      </c>
      <c r="N107" s="189"/>
      <c r="O107" s="189" t="s">
        <v>201</v>
      </c>
      <c r="P107" s="190"/>
      <c r="Q107" s="57"/>
    </row>
    <row r="108" spans="1:22" ht="16.2" thickBot="1" x14ac:dyDescent="0.35">
      <c r="A108" s="236">
        <v>45200</v>
      </c>
      <c r="B108" s="226">
        <v>4.1099999999999998E-2</v>
      </c>
      <c r="C108" s="75">
        <v>9563881.9299999997</v>
      </c>
      <c r="D108" s="75">
        <v>393000.24</v>
      </c>
      <c r="E108" s="265">
        <v>1362</v>
      </c>
      <c r="F108" s="75">
        <v>370953.61</v>
      </c>
      <c r="G108" s="75">
        <v>20725.240000000002</v>
      </c>
      <c r="H108" s="75">
        <v>1321.39</v>
      </c>
      <c r="I108" s="75">
        <v>0</v>
      </c>
      <c r="J108" s="232"/>
      <c r="K108" s="69"/>
      <c r="L108" s="69"/>
      <c r="M108" s="191" t="s">
        <v>202</v>
      </c>
      <c r="N108" s="192"/>
      <c r="O108" s="192" t="s">
        <v>203</v>
      </c>
      <c r="P108" s="193"/>
      <c r="Q108" s="57"/>
    </row>
    <row r="109" spans="1:22" ht="16.2" thickBot="1" x14ac:dyDescent="0.35">
      <c r="A109" s="236">
        <v>45231</v>
      </c>
      <c r="B109" s="226">
        <v>4.1399999999999999E-2</v>
      </c>
      <c r="C109" s="75">
        <v>9326692.7699999996</v>
      </c>
      <c r="D109" s="75">
        <v>386407.46</v>
      </c>
      <c r="E109" s="265">
        <v>1399</v>
      </c>
      <c r="F109" s="75">
        <v>362857.6</v>
      </c>
      <c r="G109" s="75">
        <v>23345.84</v>
      </c>
      <c r="H109" s="75">
        <v>0</v>
      </c>
      <c r="I109" s="75">
        <v>204.02</v>
      </c>
      <c r="J109" s="232"/>
      <c r="K109" s="69"/>
      <c r="L109" s="69"/>
      <c r="Q109" s="57"/>
    </row>
    <row r="110" spans="1:22" ht="15.6" x14ac:dyDescent="0.3">
      <c r="A110" s="236">
        <v>45261</v>
      </c>
      <c r="B110" s="226">
        <v>5.0999999999999997E-2</v>
      </c>
      <c r="C110" s="75">
        <v>9775899.1199999992</v>
      </c>
      <c r="D110" s="75">
        <v>498836.67</v>
      </c>
      <c r="E110" s="265">
        <v>1598</v>
      </c>
      <c r="F110" s="75">
        <v>473775.94</v>
      </c>
      <c r="G110" s="75">
        <v>24242.69</v>
      </c>
      <c r="H110" s="75">
        <v>435.71</v>
      </c>
      <c r="I110" s="75">
        <v>382.33</v>
      </c>
      <c r="J110" s="235">
        <v>3.8875E-2</v>
      </c>
      <c r="K110" s="69"/>
      <c r="L110" s="69"/>
      <c r="M110" s="427" t="s">
        <v>213</v>
      </c>
      <c r="N110" s="428"/>
      <c r="O110" s="428"/>
      <c r="P110" s="429"/>
      <c r="Q110" s="55"/>
    </row>
    <row r="111" spans="1:22" ht="15.6" x14ac:dyDescent="0.3">
      <c r="A111" s="71" t="s">
        <v>336</v>
      </c>
      <c r="B111" s="237"/>
      <c r="K111" s="69"/>
      <c r="L111" s="69"/>
      <c r="M111" s="161" t="s">
        <v>177</v>
      </c>
      <c r="N111" s="162" t="s">
        <v>214</v>
      </c>
      <c r="O111" s="163"/>
      <c r="P111" s="164"/>
      <c r="Q111" s="55"/>
    </row>
    <row r="112" spans="1:22" ht="15.6" x14ac:dyDescent="0.3">
      <c r="I112" s="268" t="s">
        <v>337</v>
      </c>
      <c r="J112" s="269">
        <v>4.2195833333333335E-2</v>
      </c>
      <c r="K112" s="69"/>
      <c r="L112" s="69"/>
      <c r="M112" s="165" t="s">
        <v>179</v>
      </c>
      <c r="N112" s="166">
        <v>40443</v>
      </c>
      <c r="O112" s="167"/>
      <c r="P112" s="168"/>
      <c r="Q112" s="55"/>
    </row>
    <row r="113" spans="11:17" ht="15.6" x14ac:dyDescent="0.3">
      <c r="K113" s="262"/>
      <c r="L113" s="262"/>
      <c r="M113" s="169" t="s">
        <v>180</v>
      </c>
      <c r="N113" s="194">
        <v>23814970.059999999</v>
      </c>
      <c r="O113" s="171" t="s">
        <v>206</v>
      </c>
      <c r="P113" s="195">
        <v>23814970.059999999</v>
      </c>
      <c r="Q113" s="58"/>
    </row>
    <row r="114" spans="11:17" ht="15.6" x14ac:dyDescent="0.3">
      <c r="K114" s="69"/>
      <c r="L114" s="69"/>
      <c r="M114" s="173"/>
      <c r="N114" s="174"/>
      <c r="O114" s="174" t="s">
        <v>207</v>
      </c>
      <c r="P114" s="196">
        <v>0</v>
      </c>
      <c r="Q114" s="58"/>
    </row>
    <row r="115" spans="11:17" ht="15.6" x14ac:dyDescent="0.3">
      <c r="K115" s="69"/>
      <c r="L115" s="69"/>
      <c r="M115" s="165" t="s">
        <v>183</v>
      </c>
      <c r="N115" s="166"/>
      <c r="O115" s="167"/>
      <c r="P115" s="168"/>
      <c r="Q115" s="55"/>
    </row>
    <row r="116" spans="11:17" ht="15.6" x14ac:dyDescent="0.3">
      <c r="K116" s="69"/>
      <c r="L116" s="69"/>
      <c r="M116" s="169" t="s">
        <v>184</v>
      </c>
      <c r="N116" s="171" t="s">
        <v>185</v>
      </c>
      <c r="O116" s="171" t="s">
        <v>186</v>
      </c>
      <c r="P116" s="176">
        <v>40454</v>
      </c>
      <c r="Q116" s="54"/>
    </row>
    <row r="117" spans="11:17" ht="15.6" x14ac:dyDescent="0.3">
      <c r="K117" s="69"/>
      <c r="L117" s="69"/>
      <c r="M117" s="173"/>
      <c r="N117" s="174"/>
      <c r="O117" s="174" t="s">
        <v>187</v>
      </c>
      <c r="P117" s="177">
        <v>41520</v>
      </c>
      <c r="Q117" s="55"/>
    </row>
    <row r="118" spans="11:17" ht="15.6" x14ac:dyDescent="0.3">
      <c r="K118" s="69"/>
      <c r="L118" s="69"/>
      <c r="M118" s="178" t="s">
        <v>188</v>
      </c>
      <c r="N118" s="179" t="s">
        <v>209</v>
      </c>
      <c r="O118" s="179" t="s">
        <v>186</v>
      </c>
      <c r="P118" s="180">
        <v>41550</v>
      </c>
      <c r="Q118" s="55"/>
    </row>
    <row r="119" spans="11:17" ht="15.6" x14ac:dyDescent="0.3">
      <c r="K119" s="69"/>
      <c r="L119" s="69"/>
      <c r="M119" s="181"/>
      <c r="N119" s="182"/>
      <c r="O119" s="182" t="s">
        <v>187</v>
      </c>
      <c r="P119" s="183">
        <v>48825</v>
      </c>
      <c r="Q119" s="59"/>
    </row>
    <row r="120" spans="11:17" ht="15.6" x14ac:dyDescent="0.3">
      <c r="K120" s="69"/>
      <c r="L120" s="69"/>
      <c r="M120" s="169" t="s">
        <v>190</v>
      </c>
      <c r="N120" s="171" t="s">
        <v>210</v>
      </c>
      <c r="O120" s="171"/>
      <c r="P120" s="176"/>
      <c r="Q120" s="59"/>
    </row>
    <row r="121" spans="11:17" x14ac:dyDescent="0.3">
      <c r="K121" s="262"/>
      <c r="L121" s="262"/>
      <c r="M121" s="184" t="s">
        <v>192</v>
      </c>
      <c r="N121" s="185" t="s">
        <v>193</v>
      </c>
      <c r="O121" s="185"/>
      <c r="P121" s="186"/>
      <c r="Q121" s="29"/>
    </row>
    <row r="122" spans="11:17" x14ac:dyDescent="0.3">
      <c r="M122" s="184" t="s">
        <v>194</v>
      </c>
      <c r="N122" s="185" t="s">
        <v>211</v>
      </c>
      <c r="O122" s="185" t="s">
        <v>196</v>
      </c>
      <c r="P122" s="186" t="s">
        <v>212</v>
      </c>
      <c r="Q122" s="29"/>
    </row>
    <row r="123" spans="11:17" x14ac:dyDescent="0.3">
      <c r="M123" s="173"/>
      <c r="N123" s="174"/>
      <c r="O123" s="174" t="s">
        <v>198</v>
      </c>
      <c r="P123" s="187" t="s">
        <v>199</v>
      </c>
      <c r="Q123" s="29"/>
    </row>
    <row r="124" spans="11:17" x14ac:dyDescent="0.3">
      <c r="M124" s="188" t="s">
        <v>200</v>
      </c>
      <c r="N124" s="189"/>
      <c r="O124" s="189" t="s">
        <v>201</v>
      </c>
      <c r="P124" s="190"/>
      <c r="Q124" s="29"/>
    </row>
    <row r="125" spans="11:17" ht="15" thickBot="1" x14ac:dyDescent="0.35">
      <c r="M125" s="191" t="s">
        <v>202</v>
      </c>
      <c r="N125" s="192"/>
      <c r="O125" s="192" t="s">
        <v>203</v>
      </c>
      <c r="P125" s="193"/>
      <c r="Q125" s="29"/>
    </row>
    <row r="126" spans="11:17" ht="15" thickBot="1" x14ac:dyDescent="0.35">
      <c r="Q126" s="29"/>
    </row>
    <row r="127" spans="11:17" x14ac:dyDescent="0.3">
      <c r="M127" s="427" t="s">
        <v>215</v>
      </c>
      <c r="N127" s="428"/>
      <c r="O127" s="428"/>
      <c r="P127" s="429"/>
      <c r="Q127" s="31"/>
    </row>
    <row r="128" spans="11:17" x14ac:dyDescent="0.3">
      <c r="M128" s="161" t="s">
        <v>216</v>
      </c>
      <c r="N128" s="162" t="s">
        <v>217</v>
      </c>
      <c r="O128" s="163"/>
      <c r="P128" s="164"/>
      <c r="Q128" s="32"/>
    </row>
    <row r="129" spans="1:17" x14ac:dyDescent="0.3">
      <c r="M129" s="165" t="s">
        <v>179</v>
      </c>
      <c r="N129" s="166">
        <v>41639</v>
      </c>
      <c r="O129" s="167"/>
      <c r="P129" s="168"/>
      <c r="Q129" s="32"/>
    </row>
    <row r="130" spans="1:17" x14ac:dyDescent="0.3">
      <c r="A130" s="229"/>
      <c r="B130" s="229"/>
      <c r="C130" s="229"/>
      <c r="D130" s="229"/>
      <c r="E130" s="229"/>
      <c r="M130" s="197" t="s">
        <v>218</v>
      </c>
      <c r="N130" s="194">
        <v>10503205.58</v>
      </c>
      <c r="O130" s="171" t="s">
        <v>219</v>
      </c>
      <c r="P130" s="195">
        <v>7203205.5800000001</v>
      </c>
      <c r="Q130" s="32"/>
    </row>
    <row r="131" spans="1:17" ht="15" thickBot="1" x14ac:dyDescent="0.35">
      <c r="A131"/>
      <c r="B131"/>
      <c r="C131"/>
      <c r="D131"/>
      <c r="E131"/>
      <c r="F131" s="227"/>
      <c r="M131" s="198"/>
      <c r="N131" s="199"/>
      <c r="O131" s="199" t="s">
        <v>207</v>
      </c>
      <c r="P131" s="200">
        <v>3300000</v>
      </c>
    </row>
    <row r="132" spans="1:17" x14ac:dyDescent="0.3">
      <c r="A132"/>
      <c r="B132" s="385"/>
      <c r="C132" s="385"/>
      <c r="D132" s="385"/>
      <c r="E132" s="385"/>
      <c r="F132" s="263"/>
      <c r="M132" s="69" t="s">
        <v>481</v>
      </c>
    </row>
    <row r="133" spans="1:17" x14ac:dyDescent="0.3">
      <c r="A133"/>
      <c r="B133" s="17"/>
      <c r="C133" s="17"/>
      <c r="D133" s="17"/>
      <c r="E133" s="17"/>
      <c r="F133" s="256"/>
    </row>
    <row r="134" spans="1:17" x14ac:dyDescent="0.3">
      <c r="A134"/>
      <c r="B134" s="21"/>
      <c r="C134" s="21"/>
      <c r="D134" s="21"/>
      <c r="E134" s="21"/>
      <c r="F134" s="256"/>
    </row>
    <row r="135" spans="1:17" x14ac:dyDescent="0.3">
      <c r="A135" s="71"/>
      <c r="F135" s="256"/>
    </row>
    <row r="136" spans="1:17" x14ac:dyDescent="0.3">
      <c r="A136" s="270"/>
      <c r="B136" s="288"/>
      <c r="C136" s="288"/>
      <c r="D136" s="288"/>
      <c r="E136" s="69"/>
      <c r="F136" s="256"/>
      <c r="M136" s="71"/>
      <c r="N136" s="71"/>
      <c r="O136" s="71"/>
      <c r="P136" s="71"/>
    </row>
    <row r="137" spans="1:17" x14ac:dyDescent="0.3">
      <c r="A137"/>
      <c r="B137"/>
      <c r="C137"/>
      <c r="D137"/>
    </row>
    <row r="138" spans="1:17" x14ac:dyDescent="0.3">
      <c r="A138" s="16"/>
      <c r="B138" s="390"/>
      <c r="C138" s="390"/>
      <c r="D138" s="390"/>
      <c r="F138" s="229"/>
    </row>
    <row r="139" spans="1:17" x14ac:dyDescent="0.3">
      <c r="A139" s="16"/>
      <c r="B139" s="390"/>
      <c r="C139" s="390"/>
      <c r="D139" s="390"/>
    </row>
    <row r="140" spans="1:17" x14ac:dyDescent="0.3">
      <c r="A140" s="16"/>
      <c r="B140" s="390"/>
      <c r="C140" s="390"/>
      <c r="D140" s="390"/>
    </row>
    <row r="141" spans="1:17" x14ac:dyDescent="0.3">
      <c r="A141" s="16"/>
      <c r="B141" s="390"/>
      <c r="C141" s="390"/>
      <c r="D141" s="390"/>
    </row>
    <row r="142" spans="1:17" x14ac:dyDescent="0.3">
      <c r="A142" s="27"/>
    </row>
    <row r="147" spans="12:16" x14ac:dyDescent="0.3">
      <c r="L147" s="16"/>
    </row>
    <row r="148" spans="12:16" x14ac:dyDescent="0.3">
      <c r="L148" s="16"/>
      <c r="P148" s="271"/>
    </row>
    <row r="149" spans="12:16" x14ac:dyDescent="0.3">
      <c r="L149" s="16"/>
      <c r="M149" s="227"/>
      <c r="N149" s="227"/>
      <c r="O149" s="227"/>
      <c r="P149" s="227"/>
    </row>
    <row r="150" spans="12:16" x14ac:dyDescent="0.3">
      <c r="L150" s="16"/>
    </row>
    <row r="151" spans="12:16" x14ac:dyDescent="0.3">
      <c r="L151" s="16"/>
    </row>
    <row r="152" spans="12:16" x14ac:dyDescent="0.3">
      <c r="L152" s="16"/>
    </row>
  </sheetData>
  <mergeCells count="46">
    <mergeCell ref="A42:G42"/>
    <mergeCell ref="A14:I14"/>
    <mergeCell ref="A25:F25"/>
    <mergeCell ref="A1:I1"/>
    <mergeCell ref="A33:F34"/>
    <mergeCell ref="I39:J40"/>
    <mergeCell ref="AF1:AH1"/>
    <mergeCell ref="T24:W24"/>
    <mergeCell ref="M16:V16"/>
    <mergeCell ref="M24:R24"/>
    <mergeCell ref="Y1:AD1"/>
    <mergeCell ref="Y6:Z6"/>
    <mergeCell ref="Y10:AB10"/>
    <mergeCell ref="Y14:Y15"/>
    <mergeCell ref="V40:Y40"/>
    <mergeCell ref="R48:U48"/>
    <mergeCell ref="M38:N38"/>
    <mergeCell ref="M75:P75"/>
    <mergeCell ref="M76:P76"/>
    <mergeCell ref="M93:P93"/>
    <mergeCell ref="M110:P110"/>
    <mergeCell ref="M127:P127"/>
    <mergeCell ref="A47:B47"/>
    <mergeCell ref="A54:B54"/>
    <mergeCell ref="R62:U62"/>
    <mergeCell ref="A57:J57"/>
    <mergeCell ref="M59:O59"/>
    <mergeCell ref="A50:F50"/>
    <mergeCell ref="R53:U53"/>
    <mergeCell ref="R54:U54"/>
    <mergeCell ref="R58:U58"/>
    <mergeCell ref="R49:U49"/>
    <mergeCell ref="AF33:AG33"/>
    <mergeCell ref="Y16:Y17"/>
    <mergeCell ref="Y18:Y19"/>
    <mergeCell ref="Y20:AA20"/>
    <mergeCell ref="AB12:AB13"/>
    <mergeCell ref="AB14:AB15"/>
    <mergeCell ref="AB16:AB17"/>
    <mergeCell ref="AB18:AB19"/>
    <mergeCell ref="Y12:Y13"/>
    <mergeCell ref="I25:J25"/>
    <mergeCell ref="I32:J32"/>
    <mergeCell ref="I43:K43"/>
    <mergeCell ref="M1:W1"/>
    <mergeCell ref="M2:W2"/>
  </mergeCells>
  <phoneticPr fontId="11" type="noConversion"/>
  <pageMargins left="0.511811024" right="0.511811024" top="0.78740157499999996" bottom="0.78740157499999996" header="0.31496062000000002" footer="0.31496062000000002"/>
  <pageSetup paperSize="9" scale="1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A088C5-50D6-416D-AAB0-66BDC52D7B8D}">
  <dimension ref="A1:Q30"/>
  <sheetViews>
    <sheetView showGridLines="0" zoomScale="82" zoomScaleNormal="82" workbookViewId="0">
      <selection activeCell="J21" sqref="J21"/>
    </sheetView>
  </sheetViews>
  <sheetFormatPr defaultRowHeight="14.4" x14ac:dyDescent="0.3"/>
  <cols>
    <col min="1" max="1" width="23.109375" customWidth="1"/>
    <col min="2" max="2" width="16.33203125" customWidth="1"/>
    <col min="3" max="3" width="22.6640625" customWidth="1"/>
    <col min="4" max="4" width="15.6640625" style="16" customWidth="1"/>
    <col min="5" max="5" width="17.33203125" customWidth="1"/>
    <col min="6" max="6" width="18.5546875" customWidth="1"/>
    <col min="7" max="7" width="16.5546875" customWidth="1"/>
    <col min="8" max="8" width="15.88671875" customWidth="1"/>
    <col min="9" max="9" width="20.77734375" customWidth="1"/>
    <col min="10" max="10" width="21.33203125" customWidth="1"/>
    <col min="11" max="11" width="14.33203125" customWidth="1"/>
    <col min="12" max="12" width="22.44140625" customWidth="1"/>
    <col min="13" max="13" width="13.77734375" customWidth="1"/>
    <col min="14" max="14" width="15.44140625" customWidth="1"/>
    <col min="15" max="15" width="11.88671875" customWidth="1"/>
    <col min="16" max="16" width="13.21875" customWidth="1"/>
    <col min="17" max="17" width="16.6640625" customWidth="1"/>
  </cols>
  <sheetData>
    <row r="1" spans="1:17" ht="15.6" x14ac:dyDescent="0.3">
      <c r="A1" s="459" t="s">
        <v>230</v>
      </c>
      <c r="B1" s="459"/>
      <c r="C1" s="459"/>
      <c r="D1" s="459"/>
      <c r="E1" s="459" t="s">
        <v>238</v>
      </c>
      <c r="F1" s="459"/>
      <c r="G1" s="459"/>
      <c r="H1" s="15"/>
      <c r="I1" s="454" t="s">
        <v>426</v>
      </c>
      <c r="J1" s="454"/>
      <c r="K1" s="454"/>
      <c r="L1" s="454"/>
      <c r="M1" s="454"/>
      <c r="N1" s="454"/>
    </row>
    <row r="2" spans="1:17" x14ac:dyDescent="0.3">
      <c r="A2" s="65" t="s">
        <v>46</v>
      </c>
      <c r="B2" s="65" t="s">
        <v>234</v>
      </c>
      <c r="C2" s="65" t="s">
        <v>232</v>
      </c>
      <c r="D2" s="66" t="s">
        <v>233</v>
      </c>
      <c r="E2" s="65" t="s">
        <v>237</v>
      </c>
      <c r="F2" s="65" t="s">
        <v>232</v>
      </c>
      <c r="G2" s="65" t="s">
        <v>233</v>
      </c>
      <c r="H2" s="15"/>
      <c r="I2" s="3" t="s">
        <v>49</v>
      </c>
      <c r="J2" s="3" t="s">
        <v>423</v>
      </c>
      <c r="K2" s="3" t="s">
        <v>424</v>
      </c>
      <c r="L2" s="3" t="s">
        <v>268</v>
      </c>
      <c r="M2" s="3" t="s">
        <v>425</v>
      </c>
      <c r="N2" s="3" t="s">
        <v>48</v>
      </c>
    </row>
    <row r="3" spans="1:17" x14ac:dyDescent="0.3">
      <c r="A3" s="65">
        <v>2019</v>
      </c>
      <c r="B3" s="378">
        <v>9804636</v>
      </c>
      <c r="C3" s="378">
        <v>498284</v>
      </c>
      <c r="D3" s="379">
        <v>348798.8</v>
      </c>
      <c r="E3" s="378">
        <v>817053</v>
      </c>
      <c r="F3" s="378">
        <v>41523.666666666664</v>
      </c>
      <c r="G3" s="378">
        <v>29066.566666666666</v>
      </c>
      <c r="H3" s="15"/>
      <c r="I3" s="3">
        <v>2020</v>
      </c>
      <c r="J3" s="375">
        <v>9743204.0000000019</v>
      </c>
      <c r="K3" s="374">
        <f>J3/N3*100</f>
        <v>91.781842397268548</v>
      </c>
      <c r="L3" s="375">
        <v>872407.7</v>
      </c>
      <c r="M3" s="374">
        <f>L3/N3*100</f>
        <v>8.2181576027314538</v>
      </c>
      <c r="N3" s="376">
        <f>J3+L3</f>
        <v>10615611.700000001</v>
      </c>
    </row>
    <row r="4" spans="1:17" x14ac:dyDescent="0.3">
      <c r="A4" s="65">
        <v>2020</v>
      </c>
      <c r="B4" s="378">
        <v>9743204.0000000019</v>
      </c>
      <c r="C4" s="378">
        <v>513181</v>
      </c>
      <c r="D4" s="379">
        <v>359226.69999999995</v>
      </c>
      <c r="E4" s="378">
        <v>811933.66666666686</v>
      </c>
      <c r="F4" s="378">
        <v>42765.083333333336</v>
      </c>
      <c r="G4" s="378">
        <v>29935.558333333331</v>
      </c>
      <c r="H4" s="15"/>
      <c r="I4" s="3">
        <v>2021</v>
      </c>
      <c r="J4" s="375">
        <v>9625845.0000000019</v>
      </c>
      <c r="K4" s="374">
        <f>J4/N4*100</f>
        <v>91.08935672901994</v>
      </c>
      <c r="L4" s="375">
        <v>941630</v>
      </c>
      <c r="M4" s="374">
        <f>L4/N4*100</f>
        <v>8.9106432709800583</v>
      </c>
      <c r="N4" s="376">
        <f>J4+L4</f>
        <v>10567475.000000002</v>
      </c>
    </row>
    <row r="5" spans="1:17" x14ac:dyDescent="0.3">
      <c r="A5" s="65">
        <v>2021</v>
      </c>
      <c r="B5" s="378">
        <v>9625845.0000000019</v>
      </c>
      <c r="C5" s="378">
        <v>553900</v>
      </c>
      <c r="D5" s="379">
        <v>387730</v>
      </c>
      <c r="E5" s="378">
        <v>802153.75000000012</v>
      </c>
      <c r="F5" s="378">
        <v>46158.333333333336</v>
      </c>
      <c r="G5" s="378">
        <v>32310.833333333332</v>
      </c>
      <c r="H5" s="15"/>
      <c r="I5" s="3">
        <v>2022</v>
      </c>
      <c r="J5" s="375">
        <v>9634361</v>
      </c>
      <c r="K5" s="374">
        <f>J5/N5*100</f>
        <v>90.653216067683289</v>
      </c>
      <c r="L5" s="375">
        <v>993349.1</v>
      </c>
      <c r="M5" s="374">
        <f>L5/N5*100</f>
        <v>9.3467839323167095</v>
      </c>
      <c r="N5" s="376">
        <f>J5+L5</f>
        <v>10627710.1</v>
      </c>
    </row>
    <row r="6" spans="1:17" x14ac:dyDescent="0.3">
      <c r="A6" s="65">
        <v>2022</v>
      </c>
      <c r="B6" s="378">
        <v>9634361</v>
      </c>
      <c r="C6" s="378">
        <v>584323</v>
      </c>
      <c r="D6" s="379">
        <v>409026.1</v>
      </c>
      <c r="E6" s="378">
        <v>802863.41666666663</v>
      </c>
      <c r="F6" s="378">
        <v>48693.583333333336</v>
      </c>
      <c r="G6" s="378">
        <v>34085.508333333331</v>
      </c>
      <c r="H6" s="15"/>
      <c r="I6" s="3">
        <v>2023</v>
      </c>
      <c r="J6" s="375">
        <v>9810523</v>
      </c>
      <c r="K6" s="374">
        <f>J6/N6*100</f>
        <v>90.452064538062885</v>
      </c>
      <c r="L6" s="375">
        <v>1035578.7999999999</v>
      </c>
      <c r="M6" s="374">
        <f>L6/N6*100</f>
        <v>9.5479354619371151</v>
      </c>
      <c r="N6" s="376">
        <f>J6+L6</f>
        <v>10846101.800000001</v>
      </c>
    </row>
    <row r="7" spans="1:17" x14ac:dyDescent="0.3">
      <c r="A7" s="65">
        <v>2023</v>
      </c>
      <c r="B7" s="378">
        <v>9810523</v>
      </c>
      <c r="C7" s="378">
        <v>609164</v>
      </c>
      <c r="D7" s="379">
        <v>426414.79999999993</v>
      </c>
      <c r="E7" s="378">
        <v>817543.58333333337</v>
      </c>
      <c r="F7" s="378">
        <v>50763.666666666664</v>
      </c>
      <c r="G7" s="378">
        <v>35534.566666666658</v>
      </c>
      <c r="H7" s="15"/>
      <c r="I7" s="3" t="s">
        <v>4</v>
      </c>
      <c r="J7" s="375">
        <v>9703483.25</v>
      </c>
      <c r="K7" s="374"/>
      <c r="L7" s="375">
        <v>960741.39999999991</v>
      </c>
      <c r="M7" s="374"/>
      <c r="N7" s="376">
        <f>AVERAGE(N3:N6)</f>
        <v>10664224.650000002</v>
      </c>
    </row>
    <row r="8" spans="1:17" x14ac:dyDescent="0.3">
      <c r="A8" s="65" t="s">
        <v>231</v>
      </c>
      <c r="B8" s="378">
        <v>5944964</v>
      </c>
      <c r="C8" s="378">
        <v>357488</v>
      </c>
      <c r="D8" s="379">
        <v>250241.59999999998</v>
      </c>
      <c r="E8" s="378">
        <v>849280.57142857148</v>
      </c>
      <c r="F8" s="378">
        <v>29790.666666666668</v>
      </c>
      <c r="G8" s="378">
        <v>20853.466666666664</v>
      </c>
      <c r="H8" s="15"/>
      <c r="I8" s="17"/>
    </row>
    <row r="9" spans="1:17" x14ac:dyDescent="0.3">
      <c r="A9" s="67" t="s">
        <v>235</v>
      </c>
      <c r="B9" s="380">
        <v>9723713.8000000007</v>
      </c>
      <c r="C9" s="380">
        <v>551770.4</v>
      </c>
      <c r="D9" s="381">
        <v>386239.27999999997</v>
      </c>
      <c r="E9" s="380">
        <v>816804.66468253976</v>
      </c>
      <c r="F9" s="380">
        <v>43282.5</v>
      </c>
      <c r="G9" s="380">
        <v>30297.75</v>
      </c>
      <c r="H9" s="15"/>
      <c r="I9" s="17"/>
    </row>
    <row r="10" spans="1:17" x14ac:dyDescent="0.3">
      <c r="A10" s="67" t="s">
        <v>236</v>
      </c>
      <c r="B10" s="380">
        <v>9703483.25</v>
      </c>
      <c r="C10" s="380">
        <v>565142</v>
      </c>
      <c r="D10" s="380">
        <v>395599.39999999991</v>
      </c>
      <c r="E10" s="382"/>
      <c r="F10" s="382"/>
      <c r="G10" s="382"/>
      <c r="H10" s="15"/>
      <c r="I10" s="455" t="s">
        <v>50</v>
      </c>
      <c r="J10" s="455"/>
      <c r="K10" s="455"/>
      <c r="L10" s="455"/>
      <c r="M10" s="455"/>
      <c r="N10" s="455"/>
      <c r="O10" s="455"/>
      <c r="P10" s="455"/>
      <c r="Q10" s="455"/>
    </row>
    <row r="11" spans="1:17" x14ac:dyDescent="0.3">
      <c r="A11" s="368" t="s">
        <v>321</v>
      </c>
      <c r="D11"/>
      <c r="E11" s="273"/>
      <c r="H11" s="15"/>
      <c r="I11" s="383" t="s">
        <v>250</v>
      </c>
      <c r="J11" s="383">
        <v>2020</v>
      </c>
      <c r="K11" s="383" t="s">
        <v>47</v>
      </c>
      <c r="L11" s="383">
        <v>2021</v>
      </c>
      <c r="M11" s="383" t="s">
        <v>47</v>
      </c>
      <c r="N11" s="383">
        <v>2022</v>
      </c>
      <c r="O11" s="384" t="s">
        <v>47</v>
      </c>
      <c r="P11" s="383">
        <v>2023</v>
      </c>
      <c r="Q11" s="384" t="s">
        <v>47</v>
      </c>
    </row>
    <row r="12" spans="1:17" x14ac:dyDescent="0.3">
      <c r="A12" s="15"/>
      <c r="B12" s="15"/>
      <c r="C12" s="15"/>
      <c r="D12" s="15"/>
      <c r="E12" s="15"/>
      <c r="F12" s="15"/>
      <c r="G12" s="15"/>
      <c r="H12" s="15"/>
      <c r="I12" s="3" t="s">
        <v>224</v>
      </c>
      <c r="J12" s="139">
        <v>141993</v>
      </c>
      <c r="K12" s="128">
        <v>1.4573542748360806</v>
      </c>
      <c r="L12" s="139">
        <v>141555</v>
      </c>
      <c r="M12" s="128">
        <v>1.4705720411483831</v>
      </c>
      <c r="N12" s="139">
        <v>138268</v>
      </c>
      <c r="O12" s="128">
        <v>1.4351548587394638</v>
      </c>
      <c r="P12" s="142">
        <v>141026</v>
      </c>
      <c r="Q12" s="92">
        <v>1.4374972669652779</v>
      </c>
    </row>
    <row r="13" spans="1:17" x14ac:dyDescent="0.3">
      <c r="A13" s="460" t="s">
        <v>439</v>
      </c>
      <c r="B13" s="460"/>
      <c r="C13" s="460"/>
      <c r="D13" s="460"/>
      <c r="E13" s="21"/>
      <c r="F13" s="277"/>
      <c r="G13" s="278"/>
      <c r="H13" s="277"/>
      <c r="I13" s="3" t="s">
        <v>58</v>
      </c>
      <c r="J13" s="139">
        <v>800926</v>
      </c>
      <c r="K13" s="128">
        <v>8.2203554395453491</v>
      </c>
      <c r="L13" s="140">
        <v>856547</v>
      </c>
      <c r="M13" s="128">
        <v>8.8984074750416742</v>
      </c>
      <c r="N13" s="140">
        <v>931076</v>
      </c>
      <c r="O13" s="128">
        <v>9.6641178382250779</v>
      </c>
      <c r="P13" s="140">
        <v>963786</v>
      </c>
      <c r="Q13" s="92">
        <v>9.8240022473827331</v>
      </c>
    </row>
    <row r="14" spans="1:17" x14ac:dyDescent="0.3">
      <c r="A14" s="377" t="s">
        <v>444</v>
      </c>
      <c r="B14" s="67" t="s">
        <v>442</v>
      </c>
      <c r="C14" s="67" t="s">
        <v>325</v>
      </c>
      <c r="D14" s="67" t="s">
        <v>443</v>
      </c>
      <c r="I14" s="3" t="s">
        <v>225</v>
      </c>
      <c r="J14" s="139">
        <v>4491</v>
      </c>
      <c r="K14" s="128">
        <v>4.6093666929277063E-2</v>
      </c>
      <c r="L14" s="139">
        <v>5248</v>
      </c>
      <c r="M14" s="128">
        <v>5.4519883239353709E-2</v>
      </c>
      <c r="N14" s="139">
        <v>5634</v>
      </c>
      <c r="O14" s="128">
        <v>5.8478190717578475E-2</v>
      </c>
      <c r="P14" s="142">
        <v>7213</v>
      </c>
      <c r="Q14" s="92">
        <v>7.3523093519071311E-2</v>
      </c>
    </row>
    <row r="15" spans="1:17" x14ac:dyDescent="0.3">
      <c r="A15" s="260" t="s">
        <v>440</v>
      </c>
      <c r="B15" s="375">
        <v>5944964</v>
      </c>
      <c r="C15" s="375">
        <v>849280.57142857148</v>
      </c>
      <c r="D15" s="375">
        <v>10191366.857142858</v>
      </c>
      <c r="I15" s="3" t="s">
        <v>61</v>
      </c>
      <c r="J15" s="139">
        <v>274239</v>
      </c>
      <c r="K15" s="128">
        <v>2.8146695891823676</v>
      </c>
      <c r="L15" s="140">
        <v>291761</v>
      </c>
      <c r="M15" s="128">
        <v>3.0310167023241386</v>
      </c>
      <c r="N15" s="140">
        <v>295270</v>
      </c>
      <c r="O15" s="128">
        <v>3.0647595621546673</v>
      </c>
      <c r="P15" s="140">
        <v>294624</v>
      </c>
      <c r="Q15" s="92">
        <v>3.0031426459119457</v>
      </c>
    </row>
    <row r="16" spans="1:17" x14ac:dyDescent="0.3">
      <c r="A16" s="260" t="s">
        <v>441</v>
      </c>
      <c r="B16" s="375">
        <v>607729.6</v>
      </c>
      <c r="C16" s="375">
        <v>86818.514285714278</v>
      </c>
      <c r="D16" s="375">
        <v>1041822.1714285713</v>
      </c>
      <c r="I16" s="3" t="s">
        <v>60</v>
      </c>
      <c r="J16" s="139">
        <v>79224</v>
      </c>
      <c r="K16" s="128">
        <v>0.81312061206970521</v>
      </c>
      <c r="L16" s="139">
        <v>67424</v>
      </c>
      <c r="M16" s="128">
        <v>0.70044752430072121</v>
      </c>
      <c r="N16" s="139">
        <v>83302</v>
      </c>
      <c r="O16" s="128">
        <v>0.86463440595593211</v>
      </c>
      <c r="P16" s="142">
        <v>78952</v>
      </c>
      <c r="Q16" s="92">
        <v>0.80476851234128899</v>
      </c>
    </row>
    <row r="17" spans="1:17" x14ac:dyDescent="0.3">
      <c r="A17" s="456" t="s">
        <v>51</v>
      </c>
      <c r="B17" s="457"/>
      <c r="C17" s="458"/>
      <c r="D17" s="375">
        <v>11233189.028571401</v>
      </c>
      <c r="I17" s="3" t="s">
        <v>226</v>
      </c>
      <c r="J17" s="139">
        <v>353351</v>
      </c>
      <c r="K17" s="128">
        <v>3.6266406820590023</v>
      </c>
      <c r="L17" s="140">
        <v>306205</v>
      </c>
      <c r="M17" s="128">
        <v>3.1810710455995248</v>
      </c>
      <c r="N17" s="140">
        <v>347429</v>
      </c>
      <c r="O17" s="128">
        <v>3.6061447147351031</v>
      </c>
      <c r="P17" s="140">
        <v>442305</v>
      </c>
      <c r="Q17" s="92">
        <v>4.5084752362335836</v>
      </c>
    </row>
    <row r="18" spans="1:17" x14ac:dyDescent="0.3">
      <c r="A18" s="8" t="s">
        <v>480</v>
      </c>
      <c r="I18" s="3" t="s">
        <v>227</v>
      </c>
      <c r="J18" s="139">
        <v>610785</v>
      </c>
      <c r="K18" s="128">
        <v>6.2688310744596949</v>
      </c>
      <c r="L18" s="139">
        <v>641211</v>
      </c>
      <c r="M18" s="128">
        <v>6.6613469610878884</v>
      </c>
      <c r="N18" s="139">
        <v>597609</v>
      </c>
      <c r="O18" s="128">
        <v>6.2028919198688941</v>
      </c>
      <c r="P18" s="142">
        <v>367215</v>
      </c>
      <c r="Q18" s="92">
        <v>3.7430726170256161</v>
      </c>
    </row>
    <row r="19" spans="1:17" x14ac:dyDescent="0.3">
      <c r="I19" s="3" t="s">
        <v>228</v>
      </c>
      <c r="J19" s="139"/>
      <c r="K19" s="128"/>
      <c r="L19" s="140"/>
      <c r="M19" s="128"/>
      <c r="N19" s="140"/>
      <c r="O19" s="128"/>
      <c r="P19" s="140">
        <v>222225</v>
      </c>
      <c r="Q19" s="92">
        <v>2.2651697570047995</v>
      </c>
    </row>
    <row r="20" spans="1:17" x14ac:dyDescent="0.3">
      <c r="I20" s="3" t="s">
        <v>229</v>
      </c>
      <c r="J20" s="139">
        <v>7478195</v>
      </c>
      <c r="K20" s="128">
        <v>76.752934660918527</v>
      </c>
      <c r="L20" s="139">
        <v>7315895</v>
      </c>
      <c r="M20" s="128">
        <v>76.002618367258307</v>
      </c>
      <c r="N20" s="139">
        <v>7235773</v>
      </c>
      <c r="O20" s="128">
        <v>75.103818509603286</v>
      </c>
      <c r="P20" s="142">
        <v>7293177</v>
      </c>
      <c r="Q20" s="92">
        <v>74.340348623615682</v>
      </c>
    </row>
    <row r="21" spans="1:17" x14ac:dyDescent="0.3">
      <c r="I21" s="81" t="s">
        <v>51</v>
      </c>
      <c r="J21" s="138">
        <v>9743204</v>
      </c>
      <c r="K21" s="92">
        <v>100</v>
      </c>
      <c r="L21" s="141">
        <v>9625846</v>
      </c>
      <c r="M21" s="92">
        <v>100</v>
      </c>
      <c r="N21" s="141">
        <v>9634361</v>
      </c>
      <c r="O21" s="92">
        <v>100</v>
      </c>
      <c r="P21" s="141">
        <v>9810523</v>
      </c>
      <c r="Q21" s="92">
        <v>100</v>
      </c>
    </row>
    <row r="22" spans="1:17" x14ac:dyDescent="0.3">
      <c r="I22" s="71" t="s">
        <v>249</v>
      </c>
      <c r="J22" s="23"/>
      <c r="K22" s="23"/>
      <c r="L22" s="23"/>
      <c r="M22" s="23"/>
      <c r="N22" s="23"/>
      <c r="O22" s="23"/>
      <c r="P22" s="23"/>
      <c r="Q22" s="23"/>
    </row>
    <row r="26" spans="1:17" x14ac:dyDescent="0.3">
      <c r="E26" s="270"/>
    </row>
    <row r="27" spans="1:17" x14ac:dyDescent="0.3">
      <c r="E27" s="273"/>
    </row>
    <row r="28" spans="1:17" x14ac:dyDescent="0.3">
      <c r="J28" s="273"/>
    </row>
    <row r="29" spans="1:17" x14ac:dyDescent="0.3">
      <c r="E29" s="273"/>
    </row>
    <row r="30" spans="1:17" x14ac:dyDescent="0.3">
      <c r="E30" s="273"/>
    </row>
  </sheetData>
  <mergeCells count="6">
    <mergeCell ref="I1:N1"/>
    <mergeCell ref="I10:Q10"/>
    <mergeCell ref="A17:C17"/>
    <mergeCell ref="E1:G1"/>
    <mergeCell ref="A1:D1"/>
    <mergeCell ref="A13:D13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48D09A-A195-49A0-8BDD-A53AFFEC48B0}">
  <dimension ref="A3:K53"/>
  <sheetViews>
    <sheetView showGridLines="0" zoomScale="82" zoomScaleNormal="82" workbookViewId="0">
      <selection activeCell="C3" sqref="C3"/>
    </sheetView>
  </sheetViews>
  <sheetFormatPr defaultRowHeight="12" x14ac:dyDescent="0.25"/>
  <cols>
    <col min="1" max="1" width="7.33203125" style="8" bestFit="1" customWidth="1"/>
    <col min="2" max="2" width="58.6640625" style="8" customWidth="1"/>
    <col min="3" max="3" width="66.44140625" style="8" bestFit="1" customWidth="1"/>
    <col min="4" max="4" width="14.6640625" style="8" bestFit="1" customWidth="1"/>
    <col min="5" max="5" width="20" style="8" bestFit="1" customWidth="1"/>
    <col min="6" max="6" width="14.109375" style="8" bestFit="1" customWidth="1"/>
    <col min="7" max="7" width="13.44140625" style="8" customWidth="1"/>
    <col min="8" max="8" width="16.88671875" style="8" customWidth="1"/>
    <col min="9" max="9" width="15.109375" style="8" bestFit="1" customWidth="1"/>
    <col min="10" max="10" width="15.33203125" style="8" customWidth="1"/>
    <col min="11" max="11" width="16.5546875" style="8" customWidth="1"/>
    <col min="12" max="12" width="5.44140625" style="8" customWidth="1"/>
    <col min="13" max="13" width="17.77734375" style="8" customWidth="1"/>
    <col min="14" max="16384" width="8.88671875" style="8"/>
  </cols>
  <sheetData>
    <row r="3" spans="1:11" ht="30" customHeight="1" x14ac:dyDescent="0.25"/>
    <row r="4" spans="1:11" x14ac:dyDescent="0.25">
      <c r="A4" s="34" t="s">
        <v>63</v>
      </c>
      <c r="B4" s="34"/>
      <c r="C4" s="34"/>
      <c r="D4" s="34"/>
      <c r="E4" s="34"/>
      <c r="F4" s="34"/>
      <c r="G4" s="34"/>
      <c r="H4" s="34"/>
      <c r="I4" s="34"/>
      <c r="J4" s="34"/>
      <c r="K4" s="34"/>
    </row>
    <row r="5" spans="1:11" x14ac:dyDescent="0.25">
      <c r="A5" s="462" t="s">
        <v>64</v>
      </c>
      <c r="B5" s="462" t="s">
        <v>65</v>
      </c>
      <c r="C5" s="35" t="s">
        <v>66</v>
      </c>
      <c r="D5" s="35" t="s">
        <v>67</v>
      </c>
      <c r="E5" s="35" t="s">
        <v>68</v>
      </c>
      <c r="F5" s="35" t="s">
        <v>69</v>
      </c>
      <c r="G5" s="35" t="s">
        <v>70</v>
      </c>
      <c r="H5" s="461" t="s">
        <v>71</v>
      </c>
      <c r="I5" s="461" t="s">
        <v>72</v>
      </c>
      <c r="J5" s="461" t="s">
        <v>73</v>
      </c>
      <c r="K5" s="461" t="s">
        <v>59</v>
      </c>
    </row>
    <row r="6" spans="1:11" x14ac:dyDescent="0.25">
      <c r="A6" s="462"/>
      <c r="B6" s="462"/>
      <c r="C6" s="35"/>
      <c r="D6" s="35"/>
      <c r="E6" s="35"/>
      <c r="F6" s="35"/>
      <c r="G6" s="35"/>
      <c r="H6" s="462"/>
      <c r="I6" s="462"/>
      <c r="J6" s="462"/>
      <c r="K6" s="462"/>
    </row>
    <row r="7" spans="1:11" x14ac:dyDescent="0.25">
      <c r="A7" s="36" t="s">
        <v>74</v>
      </c>
      <c r="B7" s="37" t="s">
        <v>75</v>
      </c>
      <c r="C7" s="37"/>
      <c r="D7" s="37"/>
      <c r="E7" s="37"/>
      <c r="F7" s="37"/>
      <c r="G7" s="37"/>
      <c r="H7" s="38"/>
      <c r="I7" s="38"/>
      <c r="J7" s="38"/>
      <c r="K7" s="38"/>
    </row>
    <row r="8" spans="1:11" x14ac:dyDescent="0.25">
      <c r="A8" s="39" t="s">
        <v>74</v>
      </c>
      <c r="B8" s="40" t="s">
        <v>76</v>
      </c>
      <c r="C8" s="40" t="s">
        <v>77</v>
      </c>
      <c r="D8" s="463" t="s">
        <v>78</v>
      </c>
      <c r="E8" s="464"/>
      <c r="F8" s="464"/>
      <c r="G8" s="465"/>
      <c r="H8" s="41">
        <v>9814339.6559999995</v>
      </c>
      <c r="I8" s="42"/>
      <c r="J8" s="41">
        <v>1090482.1840000001</v>
      </c>
      <c r="K8" s="43">
        <v>10904821.84</v>
      </c>
    </row>
    <row r="9" spans="1:11" ht="24" x14ac:dyDescent="0.25">
      <c r="A9" s="252"/>
      <c r="B9" s="247" t="s">
        <v>79</v>
      </c>
      <c r="C9" s="247" t="s">
        <v>80</v>
      </c>
      <c r="D9" s="247" t="s">
        <v>81</v>
      </c>
      <c r="E9" s="248">
        <v>45538</v>
      </c>
      <c r="F9" s="248">
        <v>45947</v>
      </c>
      <c r="G9" s="249">
        <v>2.3E-2</v>
      </c>
      <c r="H9" s="240"/>
      <c r="I9" s="240"/>
      <c r="J9" s="239">
        <v>3539836.77</v>
      </c>
      <c r="K9" s="240">
        <v>3539836.77</v>
      </c>
    </row>
    <row r="10" spans="1:11" ht="24" x14ac:dyDescent="0.25">
      <c r="A10" s="253" t="s">
        <v>82</v>
      </c>
      <c r="B10" s="247" t="s">
        <v>83</v>
      </c>
      <c r="C10" s="247" t="s">
        <v>84</v>
      </c>
      <c r="D10" s="247" t="s">
        <v>85</v>
      </c>
      <c r="E10" s="248">
        <v>45674</v>
      </c>
      <c r="F10" s="248">
        <v>45947</v>
      </c>
      <c r="G10" s="248"/>
      <c r="H10" s="240"/>
      <c r="I10" s="240"/>
      <c r="J10" s="239">
        <v>3491678.4139999994</v>
      </c>
      <c r="K10" s="240">
        <v>3491678.4139999994</v>
      </c>
    </row>
    <row r="11" spans="1:11" ht="24" x14ac:dyDescent="0.25">
      <c r="A11" s="253" t="s">
        <v>86</v>
      </c>
      <c r="B11" s="247" t="s">
        <v>87</v>
      </c>
      <c r="C11" s="247" t="s">
        <v>88</v>
      </c>
      <c r="D11" s="247" t="s">
        <v>81</v>
      </c>
      <c r="E11" s="247" t="s">
        <v>89</v>
      </c>
      <c r="F11" s="248">
        <v>45947</v>
      </c>
      <c r="G11" s="249">
        <v>0.37430000000000002</v>
      </c>
      <c r="H11" s="239">
        <v>408866.54399999999</v>
      </c>
      <c r="I11" s="240"/>
      <c r="J11" s="239">
        <v>45429.616000000002</v>
      </c>
      <c r="K11" s="240">
        <v>454296.16</v>
      </c>
    </row>
    <row r="12" spans="1:11" ht="24" x14ac:dyDescent="0.25">
      <c r="A12" s="253" t="s">
        <v>90</v>
      </c>
      <c r="B12" s="254" t="s">
        <v>91</v>
      </c>
      <c r="C12" s="247" t="s">
        <v>80</v>
      </c>
      <c r="D12" s="247" t="s">
        <v>81</v>
      </c>
      <c r="E12" s="248">
        <v>45538</v>
      </c>
      <c r="F12" s="248">
        <v>45947</v>
      </c>
      <c r="G12" s="249">
        <v>2.3E-2</v>
      </c>
      <c r="H12" s="239">
        <v>23064231.989999998</v>
      </c>
      <c r="I12" s="240"/>
      <c r="J12" s="239">
        <v>16319373.119999999</v>
      </c>
      <c r="K12" s="240">
        <v>39383605.109999999</v>
      </c>
    </row>
    <row r="13" spans="1:11" ht="24" x14ac:dyDescent="0.25">
      <c r="A13" s="253" t="s">
        <v>90</v>
      </c>
      <c r="B13" s="254" t="s">
        <v>92</v>
      </c>
      <c r="C13" s="247" t="s">
        <v>80</v>
      </c>
      <c r="D13" s="247" t="s">
        <v>81</v>
      </c>
      <c r="E13" s="248">
        <v>45538</v>
      </c>
      <c r="F13" s="248">
        <v>45947</v>
      </c>
      <c r="G13" s="249">
        <v>2.3E-2</v>
      </c>
      <c r="H13" s="240"/>
      <c r="I13" s="239">
        <v>17073311.449999999</v>
      </c>
      <c r="J13" s="239">
        <v>9972846.2300000004</v>
      </c>
      <c r="K13" s="240">
        <v>27046157.68</v>
      </c>
    </row>
    <row r="14" spans="1:11" ht="24" x14ac:dyDescent="0.25">
      <c r="A14" s="253" t="s">
        <v>93</v>
      </c>
      <c r="B14" s="254" t="s">
        <v>94</v>
      </c>
      <c r="C14" s="247" t="s">
        <v>95</v>
      </c>
      <c r="D14" s="247" t="s">
        <v>85</v>
      </c>
      <c r="E14" s="248">
        <v>45674</v>
      </c>
      <c r="F14" s="248">
        <v>45947</v>
      </c>
      <c r="G14" s="249">
        <v>0</v>
      </c>
      <c r="H14" s="240"/>
      <c r="I14" s="239">
        <v>21715.96</v>
      </c>
      <c r="J14" s="239">
        <v>3733296.790728</v>
      </c>
      <c r="K14" s="240">
        <v>3755012.750728</v>
      </c>
    </row>
    <row r="15" spans="1:11" x14ac:dyDescent="0.25">
      <c r="A15" s="241" t="s">
        <v>82</v>
      </c>
      <c r="B15" s="242" t="s">
        <v>96</v>
      </c>
      <c r="C15" s="242"/>
      <c r="D15" s="242"/>
      <c r="E15" s="242"/>
      <c r="F15" s="242"/>
      <c r="G15" s="242"/>
      <c r="H15" s="251"/>
      <c r="I15" s="251"/>
      <c r="J15" s="251"/>
      <c r="K15" s="251"/>
    </row>
    <row r="16" spans="1:11" ht="24" x14ac:dyDescent="0.25">
      <c r="A16" s="46" t="s">
        <v>74</v>
      </c>
      <c r="B16" s="40" t="s">
        <v>97</v>
      </c>
      <c r="C16" s="40" t="s">
        <v>98</v>
      </c>
      <c r="D16" s="40" t="s">
        <v>57</v>
      </c>
      <c r="E16" s="44">
        <v>45536</v>
      </c>
      <c r="F16" s="44">
        <v>45597</v>
      </c>
      <c r="G16" s="45">
        <v>0</v>
      </c>
      <c r="H16" s="42"/>
      <c r="I16" s="42"/>
      <c r="J16" s="41">
        <v>2297575.2059999998</v>
      </c>
      <c r="K16" s="43">
        <v>2297575.2059999998</v>
      </c>
    </row>
    <row r="17" spans="1:11" ht="24" x14ac:dyDescent="0.25">
      <c r="A17" s="243" t="s">
        <v>82</v>
      </c>
      <c r="B17" s="247" t="s">
        <v>99</v>
      </c>
      <c r="C17" s="247" t="s">
        <v>100</v>
      </c>
      <c r="D17" s="247" t="s">
        <v>101</v>
      </c>
      <c r="E17" s="247" t="s">
        <v>102</v>
      </c>
      <c r="F17" s="248">
        <v>45778</v>
      </c>
      <c r="G17" s="249">
        <v>0</v>
      </c>
      <c r="H17" s="239">
        <v>933866.7</v>
      </c>
      <c r="I17" s="240"/>
      <c r="J17" s="240">
        <v>4661382.6100000003</v>
      </c>
      <c r="K17" s="240">
        <v>5595249.3100000005</v>
      </c>
    </row>
    <row r="18" spans="1:11" x14ac:dyDescent="0.25">
      <c r="A18" s="47" t="s">
        <v>86</v>
      </c>
      <c r="B18" s="48" t="s">
        <v>103</v>
      </c>
      <c r="C18" s="40" t="s">
        <v>104</v>
      </c>
      <c r="D18" s="463" t="s">
        <v>78</v>
      </c>
      <c r="E18" s="464"/>
      <c r="F18" s="464"/>
      <c r="G18" s="465"/>
      <c r="H18" s="42"/>
      <c r="I18" s="42"/>
      <c r="J18" s="42">
        <v>88900</v>
      </c>
      <c r="K18" s="43">
        <v>88900</v>
      </c>
    </row>
    <row r="19" spans="1:11" x14ac:dyDescent="0.25">
      <c r="A19" s="246" t="s">
        <v>105</v>
      </c>
      <c r="B19" s="244" t="s">
        <v>106</v>
      </c>
      <c r="C19" s="245" t="s">
        <v>107</v>
      </c>
      <c r="D19" s="245" t="s">
        <v>56</v>
      </c>
      <c r="E19" s="247" t="s">
        <v>102</v>
      </c>
      <c r="F19" s="248">
        <v>45778</v>
      </c>
      <c r="G19" s="249">
        <v>0</v>
      </c>
      <c r="H19" s="240"/>
      <c r="I19" s="240"/>
      <c r="J19" s="240">
        <v>2000000</v>
      </c>
      <c r="K19" s="240">
        <v>2000000</v>
      </c>
    </row>
    <row r="20" spans="1:11" ht="24" x14ac:dyDescent="0.25">
      <c r="A20" s="243" t="s">
        <v>90</v>
      </c>
      <c r="B20" s="247" t="s">
        <v>108</v>
      </c>
      <c r="C20" s="250" t="s">
        <v>109</v>
      </c>
      <c r="D20" s="250"/>
      <c r="E20" s="250"/>
      <c r="F20" s="250"/>
      <c r="G20" s="250"/>
      <c r="H20" s="239">
        <v>5947183.7699999996</v>
      </c>
      <c r="I20" s="240"/>
      <c r="J20" s="239">
        <v>20117543.879999999</v>
      </c>
      <c r="K20" s="240">
        <v>26064727.649999999</v>
      </c>
    </row>
    <row r="21" spans="1:11" ht="24" x14ac:dyDescent="0.25">
      <c r="A21" s="46" t="s">
        <v>93</v>
      </c>
      <c r="B21" s="40" t="s">
        <v>110</v>
      </c>
      <c r="C21" s="50" t="s">
        <v>111</v>
      </c>
      <c r="D21" s="49" t="s">
        <v>112</v>
      </c>
      <c r="E21" s="50" t="s">
        <v>113</v>
      </c>
      <c r="F21" s="50"/>
      <c r="G21" s="50"/>
      <c r="H21" s="41"/>
      <c r="I21" s="42"/>
      <c r="J21" s="41">
        <v>2045638.84</v>
      </c>
      <c r="K21" s="43">
        <v>2045638.84</v>
      </c>
    </row>
    <row r="22" spans="1:11" x14ac:dyDescent="0.25">
      <c r="A22" s="241" t="s">
        <v>86</v>
      </c>
      <c r="B22" s="242" t="s">
        <v>114</v>
      </c>
      <c r="C22" s="242"/>
      <c r="D22" s="242"/>
      <c r="E22" s="242"/>
      <c r="F22" s="242"/>
      <c r="G22" s="242"/>
      <c r="H22" s="240"/>
      <c r="I22" s="240"/>
      <c r="J22" s="240"/>
      <c r="K22" s="240">
        <v>0</v>
      </c>
    </row>
    <row r="23" spans="1:11" x14ac:dyDescent="0.25">
      <c r="A23" s="246"/>
      <c r="B23" s="244" t="s">
        <v>115</v>
      </c>
      <c r="C23" s="245" t="s">
        <v>116</v>
      </c>
      <c r="D23" s="245"/>
      <c r="E23" s="245"/>
      <c r="F23" s="245"/>
      <c r="G23" s="245"/>
      <c r="H23" s="240"/>
      <c r="I23" s="240"/>
      <c r="J23" s="239">
        <v>315205.40000000002</v>
      </c>
      <c r="K23" s="240">
        <v>315205.40000000002</v>
      </c>
    </row>
    <row r="24" spans="1:11" x14ac:dyDescent="0.25">
      <c r="A24" s="36" t="s">
        <v>105</v>
      </c>
      <c r="B24" s="37" t="s">
        <v>117</v>
      </c>
      <c r="C24" s="37"/>
      <c r="D24" s="37"/>
      <c r="E24" s="37"/>
      <c r="F24" s="37"/>
      <c r="G24" s="37"/>
      <c r="H24" s="42"/>
      <c r="I24" s="42"/>
      <c r="J24" s="42"/>
      <c r="K24" s="43">
        <v>0</v>
      </c>
    </row>
    <row r="25" spans="1:11" ht="24" x14ac:dyDescent="0.25">
      <c r="A25" s="46" t="s">
        <v>74</v>
      </c>
      <c r="B25" s="40" t="s">
        <v>118</v>
      </c>
      <c r="C25" s="40" t="s">
        <v>119</v>
      </c>
      <c r="D25" s="463" t="s">
        <v>78</v>
      </c>
      <c r="E25" s="464"/>
      <c r="F25" s="464"/>
      <c r="G25" s="465"/>
      <c r="H25" s="42"/>
      <c r="I25" s="42"/>
      <c r="J25" s="41"/>
      <c r="K25" s="43">
        <v>0</v>
      </c>
    </row>
    <row r="26" spans="1:11" x14ac:dyDescent="0.25">
      <c r="A26" s="241" t="s">
        <v>90</v>
      </c>
      <c r="B26" s="242" t="s">
        <v>120</v>
      </c>
      <c r="C26" s="242"/>
      <c r="D26" s="242"/>
      <c r="E26" s="242"/>
      <c r="F26" s="242"/>
      <c r="G26" s="242"/>
      <c r="H26" s="240"/>
      <c r="I26" s="240"/>
      <c r="J26" s="240"/>
      <c r="K26" s="240">
        <v>0</v>
      </c>
    </row>
    <row r="27" spans="1:11" x14ac:dyDescent="0.25">
      <c r="A27" s="243" t="s">
        <v>74</v>
      </c>
      <c r="B27" s="244" t="s">
        <v>121</v>
      </c>
      <c r="C27" s="245" t="s">
        <v>122</v>
      </c>
      <c r="D27" s="245" t="s">
        <v>112</v>
      </c>
      <c r="E27" s="245"/>
      <c r="F27" s="245"/>
      <c r="G27" s="245"/>
      <c r="H27" s="240"/>
      <c r="I27" s="240"/>
      <c r="J27" s="239">
        <v>8000000</v>
      </c>
      <c r="K27" s="240">
        <v>8000000</v>
      </c>
    </row>
    <row r="28" spans="1:11" x14ac:dyDescent="0.25">
      <c r="A28" s="241" t="s">
        <v>93</v>
      </c>
      <c r="B28" s="242" t="s">
        <v>123</v>
      </c>
      <c r="C28" s="242"/>
      <c r="D28" s="242"/>
      <c r="E28" s="242"/>
      <c r="F28" s="242"/>
      <c r="G28" s="242"/>
      <c r="H28" s="240"/>
      <c r="I28" s="240"/>
      <c r="J28" s="240"/>
      <c r="K28" s="240">
        <v>0</v>
      </c>
    </row>
    <row r="29" spans="1:11" ht="24" x14ac:dyDescent="0.25">
      <c r="A29" s="243" t="s">
        <v>74</v>
      </c>
      <c r="B29" s="244" t="s">
        <v>123</v>
      </c>
      <c r="C29" s="250" t="s">
        <v>124</v>
      </c>
      <c r="D29" s="247" t="s">
        <v>81</v>
      </c>
      <c r="E29" s="248">
        <v>45538</v>
      </c>
      <c r="F29" s="248">
        <v>45947</v>
      </c>
      <c r="G29" s="249">
        <v>0</v>
      </c>
      <c r="H29" s="240"/>
      <c r="I29" s="240"/>
      <c r="J29" s="239">
        <v>17492399.890000001</v>
      </c>
      <c r="K29" s="240">
        <v>17492399.890000001</v>
      </c>
    </row>
    <row r="30" spans="1:11" x14ac:dyDescent="0.25">
      <c r="A30" s="36" t="s">
        <v>125</v>
      </c>
      <c r="B30" s="37" t="s">
        <v>126</v>
      </c>
      <c r="C30" s="37"/>
      <c r="D30" s="37"/>
      <c r="E30" s="37"/>
      <c r="F30" s="37"/>
      <c r="G30" s="37"/>
      <c r="H30" s="42"/>
      <c r="I30" s="42"/>
      <c r="J30" s="42"/>
      <c r="K30" s="42">
        <v>0</v>
      </c>
    </row>
    <row r="31" spans="1:11" x14ac:dyDescent="0.25">
      <c r="A31" s="46" t="s">
        <v>74</v>
      </c>
      <c r="B31" s="48" t="s">
        <v>126</v>
      </c>
      <c r="C31" s="49" t="s">
        <v>127</v>
      </c>
      <c r="D31" s="49" t="s">
        <v>112</v>
      </c>
      <c r="E31" s="40" t="s">
        <v>102</v>
      </c>
      <c r="F31" s="49"/>
      <c r="G31" s="49"/>
      <c r="H31" s="42"/>
      <c r="I31" s="42"/>
      <c r="J31" s="41">
        <v>1200000</v>
      </c>
      <c r="K31" s="42">
        <v>1200000</v>
      </c>
    </row>
    <row r="32" spans="1:11" x14ac:dyDescent="0.25">
      <c r="A32" s="241" t="s">
        <v>128</v>
      </c>
      <c r="B32" s="242" t="s">
        <v>129</v>
      </c>
      <c r="C32" s="242"/>
      <c r="D32" s="242"/>
      <c r="E32" s="242"/>
      <c r="F32" s="242"/>
      <c r="G32" s="242"/>
      <c r="H32" s="240"/>
      <c r="I32" s="240"/>
      <c r="J32" s="240"/>
      <c r="K32" s="240">
        <v>0</v>
      </c>
    </row>
    <row r="33" spans="1:11" x14ac:dyDescent="0.25">
      <c r="A33" s="243" t="s">
        <v>74</v>
      </c>
      <c r="B33" s="244" t="s">
        <v>129</v>
      </c>
      <c r="C33" s="245" t="s">
        <v>116</v>
      </c>
      <c r="D33" s="244"/>
      <c r="E33" s="244"/>
      <c r="F33" s="244"/>
      <c r="G33" s="244"/>
      <c r="H33" s="240"/>
      <c r="I33" s="240"/>
      <c r="J33" s="239">
        <v>2800000</v>
      </c>
      <c r="K33" s="240">
        <v>2800000</v>
      </c>
    </row>
    <row r="34" spans="1:11" x14ac:dyDescent="0.25">
      <c r="A34" s="36" t="s">
        <v>130</v>
      </c>
      <c r="B34" s="37" t="s">
        <v>131</v>
      </c>
      <c r="C34" s="37"/>
      <c r="D34" s="37"/>
      <c r="E34" s="37"/>
      <c r="F34" s="37"/>
      <c r="G34" s="37"/>
      <c r="H34" s="42"/>
      <c r="I34" s="42"/>
      <c r="J34" s="42"/>
      <c r="K34" s="42">
        <v>0</v>
      </c>
    </row>
    <row r="35" spans="1:11" ht="24" x14ac:dyDescent="0.25">
      <c r="A35" s="46" t="s">
        <v>74</v>
      </c>
      <c r="B35" s="48" t="s">
        <v>131</v>
      </c>
      <c r="C35" s="49" t="s">
        <v>127</v>
      </c>
      <c r="D35" s="49" t="s">
        <v>112</v>
      </c>
      <c r="E35" s="50" t="s">
        <v>132</v>
      </c>
      <c r="F35" s="49"/>
      <c r="G35" s="49"/>
      <c r="H35" s="42"/>
      <c r="I35" s="42"/>
      <c r="J35" s="41">
        <v>800000</v>
      </c>
      <c r="K35" s="42">
        <v>800000</v>
      </c>
    </row>
    <row r="36" spans="1:11" x14ac:dyDescent="0.25">
      <c r="A36" s="36" t="s">
        <v>133</v>
      </c>
      <c r="B36" s="37" t="s">
        <v>134</v>
      </c>
      <c r="C36" s="37"/>
      <c r="D36" s="37"/>
      <c r="E36" s="37"/>
      <c r="F36" s="37"/>
      <c r="G36" s="37"/>
      <c r="H36" s="42"/>
      <c r="I36" s="42"/>
      <c r="J36" s="42"/>
      <c r="K36" s="42">
        <v>0</v>
      </c>
    </row>
    <row r="37" spans="1:11" x14ac:dyDescent="0.25">
      <c r="A37" s="46" t="s">
        <v>74</v>
      </c>
      <c r="B37" s="48" t="s">
        <v>134</v>
      </c>
      <c r="C37" s="49" t="s">
        <v>127</v>
      </c>
      <c r="D37" s="49" t="s">
        <v>112</v>
      </c>
      <c r="E37" s="40" t="s">
        <v>102</v>
      </c>
      <c r="F37" s="49"/>
      <c r="G37" s="49"/>
      <c r="H37" s="42"/>
      <c r="I37" s="42"/>
      <c r="J37" s="41">
        <v>400000</v>
      </c>
      <c r="K37" s="42">
        <v>400000</v>
      </c>
    </row>
    <row r="38" spans="1:11" x14ac:dyDescent="0.25">
      <c r="A38" s="241" t="s">
        <v>135</v>
      </c>
      <c r="B38" s="242" t="s">
        <v>136</v>
      </c>
      <c r="C38" s="242"/>
      <c r="D38" s="242"/>
      <c r="E38" s="242"/>
      <c r="F38" s="242"/>
      <c r="G38" s="242"/>
      <c r="H38" s="240"/>
      <c r="I38" s="240"/>
      <c r="J38" s="240"/>
      <c r="K38" s="240">
        <v>0</v>
      </c>
    </row>
    <row r="39" spans="1:11" ht="24" x14ac:dyDescent="0.25">
      <c r="A39" s="253" t="s">
        <v>82</v>
      </c>
      <c r="B39" s="244" t="s">
        <v>136</v>
      </c>
      <c r="C39" s="244" t="s">
        <v>137</v>
      </c>
      <c r="D39" s="250" t="s">
        <v>138</v>
      </c>
      <c r="E39" s="244"/>
      <c r="F39" s="244"/>
      <c r="G39" s="244"/>
      <c r="H39" s="239">
        <v>141561166.24000001</v>
      </c>
      <c r="I39" s="240"/>
      <c r="J39" s="239">
        <v>41975712.420000002</v>
      </c>
      <c r="K39" s="240">
        <v>183536878.66000003</v>
      </c>
    </row>
    <row r="40" spans="1:11" x14ac:dyDescent="0.25">
      <c r="A40" s="241" t="s">
        <v>139</v>
      </c>
      <c r="B40" s="242" t="s">
        <v>140</v>
      </c>
      <c r="C40" s="242"/>
      <c r="D40" s="242"/>
      <c r="E40" s="242"/>
      <c r="F40" s="242"/>
      <c r="G40" s="242"/>
      <c r="H40" s="240"/>
      <c r="I40" s="240"/>
      <c r="J40" s="240"/>
      <c r="K40" s="240">
        <v>0</v>
      </c>
    </row>
    <row r="41" spans="1:11" x14ac:dyDescent="0.25">
      <c r="A41" s="253" t="s">
        <v>82</v>
      </c>
      <c r="B41" s="244" t="s">
        <v>140</v>
      </c>
      <c r="C41" s="245" t="s">
        <v>141</v>
      </c>
      <c r="D41" s="245"/>
      <c r="E41" s="245"/>
      <c r="F41" s="245"/>
      <c r="G41" s="245"/>
      <c r="H41" s="255">
        <v>25609523.18</v>
      </c>
      <c r="I41" s="240"/>
      <c r="J41" s="255">
        <v>1347869.64</v>
      </c>
      <c r="K41" s="240">
        <v>26957392.82</v>
      </c>
    </row>
    <row r="42" spans="1:11" x14ac:dyDescent="0.25">
      <c r="A42" s="241" t="s">
        <v>142</v>
      </c>
      <c r="B42" s="242" t="s">
        <v>143</v>
      </c>
      <c r="C42" s="242"/>
      <c r="D42" s="242"/>
      <c r="E42" s="242"/>
      <c r="F42" s="242"/>
      <c r="G42" s="242"/>
      <c r="H42" s="240"/>
      <c r="I42" s="240"/>
      <c r="J42" s="240"/>
      <c r="K42" s="240">
        <v>0</v>
      </c>
    </row>
    <row r="43" spans="1:11" x14ac:dyDescent="0.25">
      <c r="A43" s="253" t="s">
        <v>82</v>
      </c>
      <c r="B43" s="244" t="s">
        <v>143</v>
      </c>
      <c r="C43" s="245" t="s">
        <v>141</v>
      </c>
      <c r="D43" s="245"/>
      <c r="E43" s="245"/>
      <c r="F43" s="245"/>
      <c r="G43" s="245"/>
      <c r="H43" s="255">
        <v>1831677.46</v>
      </c>
      <c r="I43" s="240"/>
      <c r="J43" s="255">
        <v>96404.08</v>
      </c>
      <c r="K43" s="240">
        <v>1928081.54</v>
      </c>
    </row>
    <row r="44" spans="1:11" x14ac:dyDescent="0.25">
      <c r="A44" s="241" t="s">
        <v>144</v>
      </c>
      <c r="B44" s="242" t="s">
        <v>145</v>
      </c>
      <c r="C44" s="242"/>
      <c r="D44" s="242"/>
      <c r="E44" s="242"/>
      <c r="F44" s="242"/>
      <c r="G44" s="242"/>
      <c r="H44" s="240"/>
      <c r="I44" s="240"/>
      <c r="J44" s="240"/>
      <c r="K44" s="240">
        <v>0</v>
      </c>
    </row>
    <row r="45" spans="1:11" x14ac:dyDescent="0.25">
      <c r="A45" s="253" t="s">
        <v>82</v>
      </c>
      <c r="B45" s="244" t="s">
        <v>145</v>
      </c>
      <c r="C45" s="245" t="s">
        <v>141</v>
      </c>
      <c r="D45" s="245"/>
      <c r="E45" s="245"/>
      <c r="F45" s="245"/>
      <c r="G45" s="245"/>
      <c r="H45" s="255">
        <v>11961000.279999999</v>
      </c>
      <c r="I45" s="240"/>
      <c r="J45" s="255">
        <v>629526.32999999996</v>
      </c>
      <c r="K45" s="240">
        <v>12590526.609999999</v>
      </c>
    </row>
    <row r="46" spans="1:11" x14ac:dyDescent="0.25">
      <c r="A46" s="241" t="s">
        <v>146</v>
      </c>
      <c r="B46" s="242" t="s">
        <v>147</v>
      </c>
      <c r="C46" s="246"/>
      <c r="D46" s="246"/>
      <c r="E46" s="246"/>
      <c r="F46" s="246"/>
      <c r="G46" s="246"/>
      <c r="H46" s="240"/>
      <c r="I46" s="240"/>
      <c r="J46" s="240"/>
      <c r="K46" s="240">
        <v>0</v>
      </c>
    </row>
    <row r="47" spans="1:11" ht="24" x14ac:dyDescent="0.25">
      <c r="A47" s="253" t="s">
        <v>82</v>
      </c>
      <c r="B47" s="244" t="s">
        <v>148</v>
      </c>
      <c r="C47" s="244" t="s">
        <v>137</v>
      </c>
      <c r="D47" s="250" t="s">
        <v>138</v>
      </c>
      <c r="E47" s="244"/>
      <c r="F47" s="244"/>
      <c r="G47" s="244"/>
      <c r="H47" s="255">
        <v>12383592.550000001</v>
      </c>
      <c r="I47" s="240"/>
      <c r="J47" s="255">
        <v>651768.03</v>
      </c>
      <c r="K47" s="240">
        <v>13035360.58</v>
      </c>
    </row>
    <row r="48" spans="1:11" x14ac:dyDescent="0.25">
      <c r="A48" s="241" t="s">
        <v>149</v>
      </c>
      <c r="B48" s="242" t="s">
        <v>150</v>
      </c>
      <c r="C48" s="242"/>
      <c r="D48" s="242"/>
      <c r="E48" s="242"/>
      <c r="F48" s="242"/>
      <c r="G48" s="242"/>
      <c r="H48" s="240"/>
      <c r="I48" s="240"/>
      <c r="J48" s="240"/>
      <c r="K48" s="240">
        <v>0</v>
      </c>
    </row>
    <row r="49" spans="1:11" x14ac:dyDescent="0.25">
      <c r="A49" s="253" t="s">
        <v>82</v>
      </c>
      <c r="B49" s="244" t="s">
        <v>150</v>
      </c>
      <c r="C49" s="245" t="s">
        <v>141</v>
      </c>
      <c r="D49" s="245"/>
      <c r="E49" s="245"/>
      <c r="F49" s="245"/>
      <c r="G49" s="245"/>
      <c r="H49" s="255">
        <v>4112697.0772214257</v>
      </c>
      <c r="I49" s="240"/>
      <c r="J49" s="255">
        <v>216457.74090639089</v>
      </c>
      <c r="K49" s="240">
        <v>4329154.8181278165</v>
      </c>
    </row>
    <row r="50" spans="1:11" x14ac:dyDescent="0.25">
      <c r="H50" s="43"/>
      <c r="I50" s="43"/>
      <c r="J50" s="43"/>
      <c r="K50" s="43"/>
    </row>
    <row r="51" spans="1:11" x14ac:dyDescent="0.25">
      <c r="A51" s="36" t="s">
        <v>151</v>
      </c>
      <c r="B51" s="401" t="s">
        <v>152</v>
      </c>
      <c r="C51" s="401"/>
      <c r="D51" s="401"/>
      <c r="E51" s="401"/>
      <c r="F51" s="401"/>
      <c r="G51" s="401"/>
      <c r="H51" s="402">
        <v>237628145.44722146</v>
      </c>
      <c r="I51" s="402">
        <v>17095027.41</v>
      </c>
      <c r="J51" s="402">
        <v>145329327.19163442</v>
      </c>
      <c r="K51" s="402">
        <v>400052500.04885584</v>
      </c>
    </row>
    <row r="53" spans="1:11" x14ac:dyDescent="0.25">
      <c r="J53" s="309"/>
    </row>
  </sheetData>
  <mergeCells count="9">
    <mergeCell ref="J5:J6"/>
    <mergeCell ref="K5:K6"/>
    <mergeCell ref="D25:G25"/>
    <mergeCell ref="D18:G18"/>
    <mergeCell ref="A5:A6"/>
    <mergeCell ref="B5:B6"/>
    <mergeCell ref="H5:H6"/>
    <mergeCell ref="D8:G8"/>
    <mergeCell ref="I5:I6"/>
  </mergeCells>
  <pageMargins left="0.511811024" right="0.511811024" top="0.78740157499999996" bottom="0.78740157499999996" header="0.31496062000000002" footer="0.3149606200000000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4E18E2-5A51-4B88-9D16-466C0A5E5B00}">
  <dimension ref="A1:R72"/>
  <sheetViews>
    <sheetView showGridLines="0" topLeftCell="A13" zoomScale="89" zoomScaleNormal="89" workbookViewId="0">
      <selection activeCell="D25" sqref="D25"/>
    </sheetView>
  </sheetViews>
  <sheetFormatPr defaultRowHeight="14.4" x14ac:dyDescent="0.3"/>
  <cols>
    <col min="1" max="1" width="4.77734375" customWidth="1"/>
    <col min="2" max="2" width="49.33203125" customWidth="1"/>
    <col min="3" max="3" width="21.109375" customWidth="1"/>
    <col min="4" max="4" width="19.77734375" customWidth="1"/>
    <col min="5" max="5" width="19.5546875" customWidth="1"/>
    <col min="6" max="7" width="20.21875" customWidth="1"/>
    <col min="8" max="8" width="19.44140625" customWidth="1"/>
    <col min="9" max="9" width="8.88671875" customWidth="1"/>
    <col min="12" max="12" width="28.109375" customWidth="1"/>
    <col min="13" max="13" width="27.33203125" customWidth="1"/>
    <col min="14" max="14" width="26.5546875" customWidth="1"/>
    <col min="15" max="15" width="22.6640625" customWidth="1"/>
    <col min="16" max="16" width="18.88671875" customWidth="1"/>
    <col min="17" max="17" width="32.77734375" customWidth="1"/>
    <col min="18" max="18" width="19.109375" customWidth="1"/>
  </cols>
  <sheetData>
    <row r="1" spans="1:18" x14ac:dyDescent="0.3">
      <c r="A1" s="468" t="s">
        <v>0</v>
      </c>
      <c r="B1" s="470" t="s">
        <v>266</v>
      </c>
      <c r="C1" s="470"/>
      <c r="D1" s="470"/>
      <c r="E1" s="470"/>
      <c r="F1" s="470"/>
      <c r="G1" s="470"/>
      <c r="H1" s="470"/>
      <c r="I1" s="1" t="s">
        <v>2</v>
      </c>
      <c r="L1" s="15"/>
      <c r="M1" s="15"/>
      <c r="N1" s="15"/>
      <c r="O1" s="15"/>
      <c r="P1" s="15"/>
      <c r="Q1" s="15"/>
      <c r="R1" s="270"/>
    </row>
    <row r="2" spans="1:18" x14ac:dyDescent="0.3">
      <c r="A2" s="469"/>
      <c r="B2" s="19" t="s">
        <v>3</v>
      </c>
      <c r="C2" s="65">
        <v>2020</v>
      </c>
      <c r="D2" s="65">
        <v>2021</v>
      </c>
      <c r="E2" s="65">
        <v>2022</v>
      </c>
      <c r="F2" s="65">
        <v>2023</v>
      </c>
      <c r="G2" s="65" t="s">
        <v>429</v>
      </c>
      <c r="H2" s="65" t="s">
        <v>318</v>
      </c>
      <c r="I2" s="1" t="s">
        <v>5</v>
      </c>
      <c r="L2" s="15"/>
      <c r="M2" s="270"/>
      <c r="N2" s="270"/>
      <c r="O2" s="270"/>
      <c r="P2" s="270"/>
      <c r="Q2" s="270"/>
      <c r="R2" s="298"/>
    </row>
    <row r="3" spans="1:18" x14ac:dyDescent="0.3">
      <c r="A3" s="469"/>
      <c r="B3" s="2" t="s">
        <v>6</v>
      </c>
      <c r="C3" s="271">
        <v>80375825.469999999</v>
      </c>
      <c r="D3" s="91">
        <v>79963056.269999996</v>
      </c>
      <c r="E3" s="91">
        <v>90935873.780000001</v>
      </c>
      <c r="F3" s="91">
        <v>99320751.680000007</v>
      </c>
      <c r="G3" s="91">
        <v>87648876.800000012</v>
      </c>
      <c r="H3" s="4">
        <v>105736239.81</v>
      </c>
      <c r="I3" s="1" t="s">
        <v>468</v>
      </c>
      <c r="M3" s="21"/>
      <c r="N3" s="21"/>
      <c r="O3" s="21"/>
      <c r="P3" s="21"/>
      <c r="Q3" s="21"/>
    </row>
    <row r="4" spans="1:18" x14ac:dyDescent="0.3">
      <c r="A4" s="469"/>
      <c r="B4" s="2" t="s">
        <v>7</v>
      </c>
      <c r="C4" s="97">
        <v>9743204.0000000019</v>
      </c>
      <c r="D4" s="97">
        <v>9625845.0000000019</v>
      </c>
      <c r="E4" s="97">
        <v>9634361</v>
      </c>
      <c r="F4" s="97">
        <v>9810523</v>
      </c>
      <c r="G4" s="109">
        <v>9703483.25</v>
      </c>
      <c r="H4" s="260">
        <v>10191366.857142858</v>
      </c>
      <c r="I4" s="1" t="s">
        <v>8</v>
      </c>
      <c r="M4" s="271"/>
      <c r="N4" s="110"/>
      <c r="O4" s="110"/>
      <c r="P4" s="110"/>
      <c r="Q4" s="17"/>
    </row>
    <row r="5" spans="1:18" x14ac:dyDescent="0.3">
      <c r="A5" s="469"/>
      <c r="B5" s="2" t="s">
        <v>267</v>
      </c>
      <c r="C5" s="91">
        <v>1687001.35</v>
      </c>
      <c r="D5" s="91">
        <v>1933369.17</v>
      </c>
      <c r="E5" s="91">
        <v>2458426.14</v>
      </c>
      <c r="F5" s="91">
        <v>2661682.38</v>
      </c>
      <c r="G5" s="91">
        <v>2185119.7599999998</v>
      </c>
      <c r="H5" s="10">
        <v>2971716.75</v>
      </c>
      <c r="M5" s="21"/>
      <c r="N5" s="21"/>
      <c r="O5" s="21"/>
      <c r="P5" s="21"/>
      <c r="Q5" s="21"/>
    </row>
    <row r="6" spans="1:18" x14ac:dyDescent="0.3">
      <c r="A6" s="469"/>
      <c r="B6" s="2" t="s">
        <v>268</v>
      </c>
      <c r="C6" s="107">
        <v>872407.7</v>
      </c>
      <c r="D6" s="107">
        <v>941630</v>
      </c>
      <c r="E6" s="97">
        <v>993349.1</v>
      </c>
      <c r="F6" s="109">
        <v>1035578.7999999999</v>
      </c>
      <c r="G6" s="109">
        <v>960741.39999999991</v>
      </c>
      <c r="H6" s="5">
        <v>1041822.1714285713</v>
      </c>
      <c r="I6" s="15"/>
      <c r="M6" s="110"/>
      <c r="N6" s="110"/>
      <c r="O6" s="110"/>
      <c r="P6" s="110"/>
      <c r="Q6" s="21"/>
    </row>
    <row r="7" spans="1:18" x14ac:dyDescent="0.3">
      <c r="A7" s="469"/>
      <c r="B7" s="6" t="s">
        <v>317</v>
      </c>
      <c r="C7" s="108">
        <v>7.7303907809664878</v>
      </c>
      <c r="D7" s="108">
        <v>7.7498575052223906</v>
      </c>
      <c r="E7" s="108">
        <v>8.7878102659198429</v>
      </c>
      <c r="F7" s="108">
        <v>9.4026808839282694</v>
      </c>
      <c r="G7" s="136">
        <v>8.4176848590092472</v>
      </c>
      <c r="H7" s="238">
        <v>9.6773904795426411</v>
      </c>
      <c r="M7" s="21"/>
      <c r="N7" s="21"/>
      <c r="O7" s="21"/>
      <c r="P7" s="21"/>
      <c r="Q7" s="21"/>
    </row>
    <row r="8" spans="1:18" x14ac:dyDescent="0.3">
      <c r="A8" s="469"/>
      <c r="B8" s="8" t="s">
        <v>319</v>
      </c>
      <c r="M8" s="21"/>
      <c r="N8" s="21"/>
      <c r="O8" s="21"/>
      <c r="P8" s="21"/>
      <c r="Q8" s="21"/>
    </row>
    <row r="9" spans="1:18" ht="15.6" x14ac:dyDescent="0.35">
      <c r="A9" s="469"/>
      <c r="B9" s="474" t="s">
        <v>427</v>
      </c>
      <c r="C9" s="475"/>
      <c r="D9" s="475"/>
      <c r="E9" s="475"/>
      <c r="F9" s="476"/>
      <c r="G9" s="1" t="s">
        <v>469</v>
      </c>
    </row>
    <row r="10" spans="1:18" x14ac:dyDescent="0.3">
      <c r="A10" s="469"/>
      <c r="B10" s="19" t="s">
        <v>3</v>
      </c>
      <c r="C10" s="65">
        <v>2020</v>
      </c>
      <c r="D10" s="65">
        <v>2021</v>
      </c>
      <c r="E10" s="65">
        <v>2022</v>
      </c>
      <c r="F10" s="65">
        <v>2023</v>
      </c>
      <c r="G10" s="1" t="s">
        <v>9</v>
      </c>
    </row>
    <row r="11" spans="1:18" x14ac:dyDescent="0.3">
      <c r="A11" s="469"/>
      <c r="B11" s="2" t="s">
        <v>10</v>
      </c>
      <c r="C11" s="100">
        <v>67912852.289999992</v>
      </c>
      <c r="D11" s="100">
        <v>74073636.75</v>
      </c>
      <c r="E11" s="100">
        <v>78951522.949999988</v>
      </c>
      <c r="F11" s="100">
        <v>81902719.210000008</v>
      </c>
      <c r="G11" s="1" t="s">
        <v>11</v>
      </c>
      <c r="L11" s="15"/>
      <c r="M11" s="15"/>
      <c r="N11" s="15"/>
      <c r="O11" s="15"/>
      <c r="P11" s="15"/>
      <c r="Q11" s="15"/>
      <c r="R11" s="15"/>
    </row>
    <row r="12" spans="1:18" x14ac:dyDescent="0.3">
      <c r="A12" s="469"/>
      <c r="B12" s="11" t="s">
        <v>428</v>
      </c>
      <c r="C12" s="10">
        <v>26132204.050000001</v>
      </c>
      <c r="D12" s="10">
        <v>38943913.830000006</v>
      </c>
      <c r="E12" s="100">
        <v>21519368.799999997</v>
      </c>
      <c r="F12" s="100">
        <v>24574127.27</v>
      </c>
      <c r="G12" s="1" t="s">
        <v>407</v>
      </c>
      <c r="M12" s="21"/>
      <c r="N12" s="21"/>
      <c r="O12" s="21"/>
      <c r="P12" s="21"/>
      <c r="Q12" s="21"/>
      <c r="R12" s="272"/>
    </row>
    <row r="13" spans="1:18" x14ac:dyDescent="0.3">
      <c r="A13" s="469"/>
      <c r="B13" s="2" t="s">
        <v>12</v>
      </c>
      <c r="C13" s="5">
        <v>10615611.700000001</v>
      </c>
      <c r="D13" s="5">
        <v>10567475.000000002</v>
      </c>
      <c r="E13" s="97">
        <v>10627710.1</v>
      </c>
      <c r="F13" s="109">
        <v>10846101.800000001</v>
      </c>
      <c r="G13" s="1" t="s">
        <v>8</v>
      </c>
      <c r="H13" s="23"/>
      <c r="I13" s="33"/>
      <c r="J13" s="33"/>
      <c r="K13" s="33"/>
      <c r="L13" s="33"/>
      <c r="M13" s="21"/>
      <c r="N13" s="21"/>
      <c r="O13" s="21"/>
      <c r="P13" s="21"/>
      <c r="Q13" s="21"/>
      <c r="R13" s="21"/>
    </row>
    <row r="14" spans="1:18" ht="15.6" x14ac:dyDescent="0.35">
      <c r="A14" s="469"/>
      <c r="B14" s="6" t="s">
        <v>13</v>
      </c>
      <c r="C14" s="238">
        <v>8.8591273868843547</v>
      </c>
      <c r="D14" s="238">
        <v>10.694849108230679</v>
      </c>
      <c r="E14" s="238">
        <v>9.4536725978251877</v>
      </c>
      <c r="F14" s="238">
        <v>9.8170613224375227</v>
      </c>
      <c r="M14" s="273"/>
      <c r="N14" s="273"/>
      <c r="O14" s="273"/>
      <c r="P14" s="273"/>
      <c r="Q14" s="273"/>
      <c r="R14" s="273"/>
    </row>
    <row r="15" spans="1:18" x14ac:dyDescent="0.3">
      <c r="A15" s="469"/>
      <c r="B15" s="8" t="s">
        <v>274</v>
      </c>
      <c r="C15" s="12"/>
      <c r="D15" s="12"/>
      <c r="E15" s="12"/>
      <c r="F15" s="12"/>
      <c r="L15" s="319"/>
      <c r="M15" s="274"/>
      <c r="N15" s="274"/>
      <c r="O15" s="274"/>
      <c r="P15" s="274"/>
      <c r="Q15" s="274"/>
      <c r="R15" s="274"/>
    </row>
    <row r="16" spans="1:18" ht="15.6" x14ac:dyDescent="0.35">
      <c r="A16" s="469"/>
      <c r="B16" s="470" t="s">
        <v>418</v>
      </c>
      <c r="C16" s="470"/>
      <c r="D16" s="470"/>
      <c r="E16" s="470"/>
      <c r="F16" s="470"/>
      <c r="G16" s="1" t="s">
        <v>470</v>
      </c>
    </row>
    <row r="17" spans="1:7" x14ac:dyDescent="0.3">
      <c r="A17" s="469"/>
      <c r="B17" s="19" t="s">
        <v>3</v>
      </c>
      <c r="C17" s="65">
        <v>2020</v>
      </c>
      <c r="D17" s="65">
        <v>2021</v>
      </c>
      <c r="E17" s="65">
        <v>2022</v>
      </c>
      <c r="F17" s="65">
        <v>2023</v>
      </c>
      <c r="G17" s="1" t="s">
        <v>14</v>
      </c>
    </row>
    <row r="18" spans="1:7" x14ac:dyDescent="0.3">
      <c r="A18" s="469"/>
      <c r="B18" s="2" t="s">
        <v>15</v>
      </c>
      <c r="C18" s="75">
        <v>5576054.0800000001</v>
      </c>
      <c r="D18" s="75">
        <v>2610287.35</v>
      </c>
      <c r="E18" s="75">
        <v>7190478.7000000002</v>
      </c>
      <c r="F18" s="75">
        <v>7317222.7400000002</v>
      </c>
      <c r="G18" s="1" t="s">
        <v>16</v>
      </c>
    </row>
    <row r="19" spans="1:7" x14ac:dyDescent="0.3">
      <c r="A19" s="469"/>
      <c r="B19" s="2" t="s">
        <v>12</v>
      </c>
      <c r="C19" s="97">
        <v>10615611.700000001</v>
      </c>
      <c r="D19" s="97">
        <v>10567475.000000002</v>
      </c>
      <c r="E19" s="97">
        <v>10627710.1</v>
      </c>
      <c r="F19" s="109">
        <v>10846101.800000001</v>
      </c>
      <c r="G19" s="1" t="s">
        <v>8</v>
      </c>
    </row>
    <row r="20" spans="1:7" x14ac:dyDescent="0.3">
      <c r="A20" s="469"/>
      <c r="B20" s="6" t="s">
        <v>330</v>
      </c>
      <c r="C20" s="136">
        <v>0.52526922023720968</v>
      </c>
      <c r="D20" s="136">
        <v>0.24701145259392615</v>
      </c>
      <c r="E20" s="136">
        <v>0.67657836282154515</v>
      </c>
      <c r="F20" s="136">
        <v>0.67464079490753071</v>
      </c>
    </row>
    <row r="21" spans="1:7" x14ac:dyDescent="0.3">
      <c r="A21" s="469"/>
      <c r="B21" s="8" t="s">
        <v>274</v>
      </c>
      <c r="C21" s="12"/>
      <c r="D21" s="13"/>
      <c r="E21" s="12"/>
      <c r="F21" s="12"/>
    </row>
    <row r="22" spans="1:7" ht="15.6" x14ac:dyDescent="0.35">
      <c r="A22" s="469"/>
      <c r="B22" s="470" t="s">
        <v>333</v>
      </c>
      <c r="C22" s="470"/>
      <c r="D22" s="470"/>
      <c r="E22" s="470"/>
      <c r="F22" s="470"/>
      <c r="G22" s="1" t="s">
        <v>17</v>
      </c>
    </row>
    <row r="23" spans="1:7" x14ac:dyDescent="0.3">
      <c r="A23" s="469"/>
      <c r="B23" s="19" t="s">
        <v>3</v>
      </c>
      <c r="C23" s="65">
        <v>2020</v>
      </c>
      <c r="D23" s="65">
        <v>2021</v>
      </c>
      <c r="E23" s="65">
        <v>2022</v>
      </c>
      <c r="F23" s="65">
        <v>2023</v>
      </c>
      <c r="G23" s="1" t="s">
        <v>18</v>
      </c>
    </row>
    <row r="24" spans="1:7" ht="15.6" x14ac:dyDescent="0.35">
      <c r="A24" s="469"/>
      <c r="B24" s="2" t="s">
        <v>331</v>
      </c>
      <c r="C24" s="4">
        <v>8.8591273868843547</v>
      </c>
      <c r="D24" s="4">
        <v>10.694849108230679</v>
      </c>
      <c r="E24" s="4">
        <v>9.4536725978251877</v>
      </c>
      <c r="F24" s="22">
        <v>9.8170613224375227</v>
      </c>
      <c r="G24" s="1" t="s">
        <v>9</v>
      </c>
    </row>
    <row r="25" spans="1:7" ht="15.6" x14ac:dyDescent="0.35">
      <c r="A25" s="469"/>
      <c r="B25" s="2" t="s">
        <v>332</v>
      </c>
      <c r="C25" s="75">
        <v>0.52526922023720968</v>
      </c>
      <c r="D25" s="75">
        <v>0.24701145259392615</v>
      </c>
      <c r="E25" s="75">
        <v>0.67657836282154515</v>
      </c>
      <c r="F25" s="91">
        <v>0.67464079490753071</v>
      </c>
    </row>
    <row r="26" spans="1:7" ht="15.6" x14ac:dyDescent="0.35">
      <c r="A26" s="469"/>
      <c r="B26" s="6" t="s">
        <v>334</v>
      </c>
      <c r="C26" s="7">
        <v>9.3843966071215643</v>
      </c>
      <c r="D26" s="7">
        <v>10.941860560824605</v>
      </c>
      <c r="E26" s="108">
        <v>10.130250960646732</v>
      </c>
      <c r="F26" s="108">
        <v>10.491702117345053</v>
      </c>
    </row>
    <row r="27" spans="1:7" x14ac:dyDescent="0.3">
      <c r="A27" s="469"/>
      <c r="B27" s="8"/>
      <c r="C27" s="25"/>
      <c r="D27" s="25"/>
      <c r="E27" s="25"/>
      <c r="F27" s="25"/>
    </row>
    <row r="28" spans="1:7" x14ac:dyDescent="0.3">
      <c r="A28" s="469"/>
      <c r="B28" s="470" t="s">
        <v>19</v>
      </c>
      <c r="C28" s="470"/>
      <c r="D28" s="470"/>
      <c r="E28" s="470"/>
      <c r="F28" s="470"/>
      <c r="G28" s="1" t="s">
        <v>20</v>
      </c>
    </row>
    <row r="29" spans="1:7" x14ac:dyDescent="0.3">
      <c r="A29" s="469"/>
      <c r="B29" s="19" t="s">
        <v>3</v>
      </c>
      <c r="C29" s="65">
        <v>2020</v>
      </c>
      <c r="D29" s="65">
        <v>2021</v>
      </c>
      <c r="E29" s="65">
        <v>2022</v>
      </c>
      <c r="F29" s="65">
        <v>2023</v>
      </c>
      <c r="G29" s="1" t="s">
        <v>21</v>
      </c>
    </row>
    <row r="30" spans="1:7" ht="15.6" x14ac:dyDescent="0.35">
      <c r="A30" s="469"/>
      <c r="B30" s="2" t="s">
        <v>335</v>
      </c>
      <c r="C30" s="10">
        <v>9.3843966071215643</v>
      </c>
      <c r="D30" s="10">
        <v>10.941860560824605</v>
      </c>
      <c r="E30" s="10">
        <v>10.130250960646732</v>
      </c>
      <c r="F30" s="100">
        <v>10.491702117345053</v>
      </c>
      <c r="G30" s="1" t="s">
        <v>18</v>
      </c>
    </row>
    <row r="31" spans="1:7" x14ac:dyDescent="0.3">
      <c r="A31" s="469"/>
      <c r="B31" s="2" t="s">
        <v>1</v>
      </c>
      <c r="C31" s="10">
        <v>7.7303907809664878</v>
      </c>
      <c r="D31" s="4">
        <v>7.7498575052223906</v>
      </c>
      <c r="E31" s="4">
        <v>8.7878102659198429</v>
      </c>
      <c r="F31" s="100">
        <v>9.4026808839282694</v>
      </c>
      <c r="G31" s="1" t="s">
        <v>22</v>
      </c>
    </row>
    <row r="32" spans="1:7" x14ac:dyDescent="0.3">
      <c r="A32" s="469"/>
      <c r="B32" s="6" t="s">
        <v>23</v>
      </c>
      <c r="C32" s="14">
        <v>21.396147659540254</v>
      </c>
      <c r="D32" s="14">
        <v>41.187893499347837</v>
      </c>
      <c r="E32" s="14">
        <v>15.276168398093803</v>
      </c>
      <c r="F32" s="119">
        <v>11.582029070860166</v>
      </c>
      <c r="G32" s="12"/>
    </row>
    <row r="33" spans="1:8" ht="15" thickBot="1" x14ac:dyDescent="0.35"/>
    <row r="34" spans="1:8" ht="15.6" x14ac:dyDescent="0.35">
      <c r="A34" s="471" t="s">
        <v>24</v>
      </c>
      <c r="B34" s="477" t="s">
        <v>25</v>
      </c>
      <c r="C34" s="478"/>
      <c r="D34" s="1" t="s">
        <v>471</v>
      </c>
      <c r="E34" s="15"/>
      <c r="F34" s="25"/>
    </row>
    <row r="35" spans="1:8" ht="15.6" x14ac:dyDescent="0.35">
      <c r="A35" s="472"/>
      <c r="B35" s="342" t="s">
        <v>474</v>
      </c>
      <c r="C35" s="329">
        <v>317907860.57999992</v>
      </c>
      <c r="D35" s="1" t="s">
        <v>26</v>
      </c>
      <c r="F35" s="16"/>
      <c r="H35" s="16"/>
    </row>
    <row r="36" spans="1:8" ht="15.6" x14ac:dyDescent="0.35">
      <c r="A36" s="472"/>
      <c r="B36" s="342" t="s">
        <v>475</v>
      </c>
      <c r="C36" s="330">
        <v>134057945.61600001</v>
      </c>
      <c r="D36" s="1" t="s">
        <v>472</v>
      </c>
      <c r="F36" s="17"/>
      <c r="G36" s="24"/>
      <c r="H36" s="17"/>
    </row>
    <row r="37" spans="1:8" ht="15.6" x14ac:dyDescent="0.35">
      <c r="A37" s="472"/>
      <c r="B37" s="342" t="s">
        <v>476</v>
      </c>
      <c r="C37" s="331">
        <v>44932756.114285715</v>
      </c>
      <c r="D37" s="1" t="s">
        <v>27</v>
      </c>
      <c r="E37" s="18"/>
      <c r="F37" s="17"/>
      <c r="H37" s="17"/>
    </row>
    <row r="38" spans="1:8" ht="15.6" x14ac:dyDescent="0.35">
      <c r="A38" s="472"/>
      <c r="B38" s="343" t="s">
        <v>28</v>
      </c>
      <c r="C38" s="332">
        <v>10.058715406783248</v>
      </c>
      <c r="D38" s="1" t="s">
        <v>29</v>
      </c>
      <c r="F38" s="20"/>
      <c r="G38" s="21"/>
    </row>
    <row r="39" spans="1:8" x14ac:dyDescent="0.3">
      <c r="A39" s="472"/>
      <c r="B39" s="24"/>
      <c r="C39" s="333"/>
      <c r="D39" s="1"/>
      <c r="F39" s="20"/>
    </row>
    <row r="40" spans="1:8" ht="15.6" x14ac:dyDescent="0.35">
      <c r="A40" s="472"/>
      <c r="B40" s="466" t="s">
        <v>30</v>
      </c>
      <c r="C40" s="467"/>
      <c r="D40" s="1" t="s">
        <v>31</v>
      </c>
      <c r="H40" s="9"/>
    </row>
    <row r="41" spans="1:8" x14ac:dyDescent="0.3">
      <c r="A41" s="472"/>
      <c r="B41" s="344" t="s">
        <v>422</v>
      </c>
      <c r="C41" s="334">
        <f>Investimentos!J51</f>
        <v>145329327.19163442</v>
      </c>
      <c r="D41" s="1" t="s">
        <v>32</v>
      </c>
    </row>
    <row r="42" spans="1:8" x14ac:dyDescent="0.3">
      <c r="A42" s="472"/>
      <c r="B42" s="342" t="s">
        <v>322</v>
      </c>
      <c r="C42" s="331">
        <f>Histograma!E30*4</f>
        <v>0</v>
      </c>
      <c r="D42" s="1" t="s">
        <v>33</v>
      </c>
    </row>
    <row r="43" spans="1:8" ht="15.6" x14ac:dyDescent="0.35">
      <c r="A43" s="472"/>
      <c r="B43" s="343" t="s">
        <v>34</v>
      </c>
      <c r="C43" s="332" t="e">
        <f>SUM(C41)/C42</f>
        <v>#DIV/0!</v>
      </c>
      <c r="D43" s="1" t="s">
        <v>35</v>
      </c>
    </row>
    <row r="44" spans="1:8" x14ac:dyDescent="0.3">
      <c r="A44" s="472"/>
      <c r="B44" s="24"/>
      <c r="C44" s="335"/>
      <c r="D44" s="1"/>
    </row>
    <row r="45" spans="1:8" ht="15.6" x14ac:dyDescent="0.35">
      <c r="A45" s="472"/>
      <c r="B45" s="466" t="s">
        <v>36</v>
      </c>
      <c r="C45" s="467"/>
      <c r="D45" s="1" t="s">
        <v>37</v>
      </c>
      <c r="H45" s="16"/>
    </row>
    <row r="46" spans="1:8" ht="15.6" x14ac:dyDescent="0.35">
      <c r="A46" s="472"/>
      <c r="B46" s="342" t="s">
        <v>38</v>
      </c>
      <c r="C46" s="336">
        <v>10.058715406783248</v>
      </c>
      <c r="D46" s="1" t="s">
        <v>39</v>
      </c>
      <c r="G46" s="9"/>
      <c r="H46" s="9"/>
    </row>
    <row r="47" spans="1:8" ht="15.6" x14ac:dyDescent="0.35">
      <c r="A47" s="472"/>
      <c r="B47" s="342" t="s">
        <v>40</v>
      </c>
      <c r="C47" s="330">
        <v>3.2343737566863626</v>
      </c>
      <c r="D47" s="1" t="s">
        <v>31</v>
      </c>
      <c r="F47" s="297"/>
      <c r="G47" s="9"/>
      <c r="H47" s="25"/>
    </row>
    <row r="48" spans="1:8" ht="15.6" x14ac:dyDescent="0.35">
      <c r="A48" s="472"/>
      <c r="B48" s="343" t="s">
        <v>41</v>
      </c>
      <c r="C48" s="337">
        <v>13.293089163469611</v>
      </c>
      <c r="G48" s="9"/>
    </row>
    <row r="49" spans="1:7" x14ac:dyDescent="0.3">
      <c r="A49" s="472"/>
      <c r="C49" s="338"/>
      <c r="D49" s="1"/>
      <c r="G49" s="9"/>
    </row>
    <row r="50" spans="1:7" x14ac:dyDescent="0.3">
      <c r="A50" s="472"/>
      <c r="B50" s="466" t="s">
        <v>42</v>
      </c>
      <c r="C50" s="467"/>
      <c r="D50" s="1" t="s">
        <v>43</v>
      </c>
      <c r="G50" s="9"/>
    </row>
    <row r="51" spans="1:7" ht="15.6" x14ac:dyDescent="0.35">
      <c r="A51" s="472"/>
      <c r="B51" s="342" t="s">
        <v>44</v>
      </c>
      <c r="C51" s="336">
        <v>13.293089163469611</v>
      </c>
      <c r="D51" s="1" t="s">
        <v>37</v>
      </c>
      <c r="G51" s="9"/>
    </row>
    <row r="52" spans="1:7" x14ac:dyDescent="0.3">
      <c r="A52" s="472"/>
      <c r="B52" s="342" t="s">
        <v>477</v>
      </c>
      <c r="C52" s="336">
        <v>9.6773904795426411</v>
      </c>
      <c r="D52" s="1" t="s">
        <v>22</v>
      </c>
      <c r="G52" s="9"/>
    </row>
    <row r="53" spans="1:7" x14ac:dyDescent="0.3">
      <c r="A53" s="472"/>
      <c r="B53" s="343" t="s">
        <v>45</v>
      </c>
      <c r="C53" s="339">
        <v>37.362331214910839</v>
      </c>
      <c r="G53" s="9"/>
    </row>
    <row r="54" spans="1:7" x14ac:dyDescent="0.3">
      <c r="A54" s="472"/>
      <c r="B54" s="345" t="s">
        <v>473</v>
      </c>
      <c r="C54" s="340">
        <v>4.78</v>
      </c>
      <c r="G54" s="21"/>
    </row>
    <row r="55" spans="1:7" ht="15" thickBot="1" x14ac:dyDescent="0.35">
      <c r="A55" s="473"/>
      <c r="B55" s="346" t="s">
        <v>445</v>
      </c>
      <c r="C55" s="341">
        <v>32.582331214910838</v>
      </c>
      <c r="D55" s="15"/>
      <c r="E55" s="15"/>
      <c r="F55" s="15"/>
      <c r="G55" s="21"/>
    </row>
    <row r="56" spans="1:7" x14ac:dyDescent="0.3">
      <c r="C56" s="16"/>
      <c r="D56" s="16"/>
      <c r="E56" s="16"/>
      <c r="F56" s="16"/>
    </row>
    <row r="57" spans="1:7" x14ac:dyDescent="0.3">
      <c r="C57" s="17"/>
      <c r="D57" s="17"/>
      <c r="E57" s="17"/>
      <c r="F57" s="17"/>
      <c r="G57" s="21"/>
    </row>
    <row r="58" spans="1:7" x14ac:dyDescent="0.3">
      <c r="C58" s="17"/>
      <c r="D58" s="17"/>
      <c r="E58" s="17"/>
      <c r="F58" s="17"/>
    </row>
    <row r="59" spans="1:7" x14ac:dyDescent="0.3">
      <c r="C59" s="17"/>
      <c r="D59" s="17"/>
      <c r="E59" s="17"/>
      <c r="F59" s="17"/>
    </row>
    <row r="60" spans="1:7" x14ac:dyDescent="0.3">
      <c r="C60" s="17"/>
      <c r="D60" s="17"/>
      <c r="E60" s="17"/>
      <c r="F60" s="17"/>
    </row>
    <row r="61" spans="1:7" x14ac:dyDescent="0.3">
      <c r="B61" s="15"/>
      <c r="C61" s="20"/>
      <c r="D61" s="20"/>
      <c r="E61" s="20"/>
      <c r="F61" s="20"/>
    </row>
    <row r="63" spans="1:7" x14ac:dyDescent="0.3">
      <c r="G63" s="15"/>
    </row>
    <row r="66" spans="7:7" x14ac:dyDescent="0.3">
      <c r="G66" s="9"/>
    </row>
    <row r="67" spans="7:7" x14ac:dyDescent="0.3">
      <c r="G67" s="9"/>
    </row>
    <row r="68" spans="7:7" x14ac:dyDescent="0.3">
      <c r="G68" s="9"/>
    </row>
    <row r="69" spans="7:7" x14ac:dyDescent="0.3">
      <c r="G69" s="9"/>
    </row>
    <row r="70" spans="7:7" x14ac:dyDescent="0.3">
      <c r="G70" s="9"/>
    </row>
    <row r="71" spans="7:7" x14ac:dyDescent="0.3">
      <c r="G71" s="9"/>
    </row>
    <row r="72" spans="7:7" x14ac:dyDescent="0.3">
      <c r="G72" s="9"/>
    </row>
  </sheetData>
  <mergeCells count="11">
    <mergeCell ref="B45:C45"/>
    <mergeCell ref="A1:A32"/>
    <mergeCell ref="B1:H1"/>
    <mergeCell ref="B28:F28"/>
    <mergeCell ref="B50:C50"/>
    <mergeCell ref="A34:A55"/>
    <mergeCell ref="B9:F9"/>
    <mergeCell ref="B16:F16"/>
    <mergeCell ref="B22:F22"/>
    <mergeCell ref="B34:C34"/>
    <mergeCell ref="B40:C40"/>
  </mergeCells>
  <pageMargins left="0.511811024" right="0.511811024" top="0.78740157499999996" bottom="0.78740157499999996" header="0.31496062000000002" footer="0.31496062000000002"/>
  <pageSetup paperSize="9" orientation="portrait" verticalDpi="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0DEA35-262B-4BB0-8633-7513BC8971B3}">
  <dimension ref="A1:I22"/>
  <sheetViews>
    <sheetView showGridLines="0" zoomScale="99" zoomScaleNormal="99" workbookViewId="0">
      <selection activeCell="C3" sqref="C3"/>
    </sheetView>
  </sheetViews>
  <sheetFormatPr defaultRowHeight="14.4" x14ac:dyDescent="0.3"/>
  <cols>
    <col min="1" max="1" width="5" customWidth="1"/>
    <col min="2" max="2" width="46.6640625" customWidth="1"/>
    <col min="3" max="3" width="22.77734375" customWidth="1"/>
    <col min="4" max="4" width="5.33203125" customWidth="1"/>
    <col min="5" max="5" width="31" customWidth="1"/>
    <col min="6" max="6" width="21.44140625" customWidth="1"/>
    <col min="7" max="7" width="22.88671875" customWidth="1"/>
    <col min="8" max="8" width="17.33203125" customWidth="1"/>
    <col min="9" max="9" width="15.5546875" customWidth="1"/>
  </cols>
  <sheetData>
    <row r="1" spans="1:9" ht="15.6" customHeight="1" x14ac:dyDescent="0.35">
      <c r="A1" s="471" t="s">
        <v>24</v>
      </c>
      <c r="B1" s="479" t="s">
        <v>25</v>
      </c>
      <c r="C1" s="478"/>
      <c r="E1" t="s">
        <v>410</v>
      </c>
      <c r="F1" s="15"/>
      <c r="G1" s="302"/>
      <c r="H1" s="302"/>
    </row>
    <row r="2" spans="1:9" ht="15" x14ac:dyDescent="0.35">
      <c r="A2" s="472"/>
      <c r="B2" s="347" t="s">
        <v>461</v>
      </c>
      <c r="C2" s="329">
        <v>317907860.57999992</v>
      </c>
      <c r="E2" t="s">
        <v>413</v>
      </c>
      <c r="F2" s="21"/>
      <c r="G2" s="299"/>
      <c r="H2" s="15"/>
    </row>
    <row r="3" spans="1:9" ht="15" x14ac:dyDescent="0.35">
      <c r="A3" s="472"/>
      <c r="B3" s="347" t="s">
        <v>462</v>
      </c>
      <c r="C3" s="330">
        <v>134057945.61600001</v>
      </c>
      <c r="E3" t="s">
        <v>409</v>
      </c>
      <c r="F3" s="17"/>
      <c r="G3" s="17"/>
      <c r="H3" s="301"/>
    </row>
    <row r="4" spans="1:9" ht="15.6" x14ac:dyDescent="0.35">
      <c r="A4" s="472"/>
      <c r="B4" s="348" t="s">
        <v>463</v>
      </c>
      <c r="C4" s="331">
        <v>44932756.114285715</v>
      </c>
      <c r="F4" s="303"/>
    </row>
    <row r="5" spans="1:9" ht="16.2" thickBot="1" x14ac:dyDescent="0.4">
      <c r="A5" s="472"/>
      <c r="B5" s="365" t="s">
        <v>28</v>
      </c>
      <c r="C5" s="367">
        <v>10.058715406783248</v>
      </c>
      <c r="E5" s="15"/>
      <c r="F5" s="15"/>
      <c r="G5" s="15"/>
      <c r="H5" s="15"/>
    </row>
    <row r="6" spans="1:9" ht="15" thickBot="1" x14ac:dyDescent="0.35">
      <c r="A6" s="472"/>
      <c r="B6" s="350"/>
      <c r="C6" s="333"/>
      <c r="F6" s="16"/>
      <c r="G6" s="16"/>
      <c r="H6" s="16"/>
    </row>
    <row r="7" spans="1:9" ht="15.6" x14ac:dyDescent="0.35">
      <c r="A7" s="472"/>
      <c r="B7" s="480" t="s">
        <v>30</v>
      </c>
      <c r="C7" s="481"/>
      <c r="F7" s="298"/>
      <c r="G7" s="300"/>
      <c r="H7" s="300"/>
      <c r="I7" s="296"/>
    </row>
    <row r="8" spans="1:9" ht="15.6" x14ac:dyDescent="0.35">
      <c r="A8" s="472"/>
      <c r="B8" s="351" t="s">
        <v>464</v>
      </c>
      <c r="C8" s="334">
        <v>145329327.19163442</v>
      </c>
      <c r="F8" s="17"/>
      <c r="G8" s="17"/>
      <c r="H8" s="17"/>
      <c r="I8" s="9"/>
    </row>
    <row r="9" spans="1:9" ht="15.6" x14ac:dyDescent="0.35">
      <c r="A9" s="472"/>
      <c r="B9" s="348" t="s">
        <v>463</v>
      </c>
      <c r="C9" s="331">
        <v>44932756.114285715</v>
      </c>
      <c r="G9" s="21"/>
      <c r="H9" s="21"/>
    </row>
    <row r="10" spans="1:9" ht="16.2" thickBot="1" x14ac:dyDescent="0.4">
      <c r="A10" s="472"/>
      <c r="B10" s="365" t="s">
        <v>34</v>
      </c>
      <c r="C10" s="367">
        <v>3.2343737566863626</v>
      </c>
    </row>
    <row r="11" spans="1:9" ht="15" thickBot="1" x14ac:dyDescent="0.35">
      <c r="A11" s="472"/>
      <c r="B11" s="350"/>
      <c r="C11" s="335"/>
      <c r="E11" s="270"/>
      <c r="F11" s="270"/>
    </row>
    <row r="12" spans="1:9" ht="15.6" x14ac:dyDescent="0.35">
      <c r="A12" s="472"/>
      <c r="B12" s="480" t="s">
        <v>36</v>
      </c>
      <c r="C12" s="481"/>
      <c r="E12" s="21"/>
      <c r="F12" s="271"/>
    </row>
    <row r="13" spans="1:9" ht="15.6" x14ac:dyDescent="0.35">
      <c r="A13" s="472"/>
      <c r="B13" s="348" t="s">
        <v>38</v>
      </c>
      <c r="C13" s="336">
        <v>10.058715406783248</v>
      </c>
    </row>
    <row r="14" spans="1:9" ht="15.6" x14ac:dyDescent="0.35">
      <c r="A14" s="472"/>
      <c r="B14" s="348" t="s">
        <v>40</v>
      </c>
      <c r="C14" s="330">
        <v>3.2343737566863626</v>
      </c>
    </row>
    <row r="15" spans="1:9" ht="16.2" thickBot="1" x14ac:dyDescent="0.4">
      <c r="A15" s="472"/>
      <c r="B15" s="365" t="s">
        <v>41</v>
      </c>
      <c r="C15" s="366">
        <v>13.293089163469611</v>
      </c>
      <c r="E15" s="9"/>
      <c r="F15" s="9"/>
      <c r="G15" s="9"/>
    </row>
    <row r="16" spans="1:9" ht="15" thickBot="1" x14ac:dyDescent="0.35">
      <c r="A16" s="472"/>
      <c r="B16" s="352"/>
      <c r="C16" s="338"/>
      <c r="E16" s="9"/>
      <c r="F16" s="9"/>
      <c r="G16" s="9"/>
    </row>
    <row r="17" spans="1:3" x14ac:dyDescent="0.3">
      <c r="A17" s="472"/>
      <c r="B17" s="480" t="s">
        <v>42</v>
      </c>
      <c r="C17" s="481"/>
    </row>
    <row r="18" spans="1:3" ht="15.6" x14ac:dyDescent="0.35">
      <c r="A18" s="472"/>
      <c r="B18" s="348" t="s">
        <v>44</v>
      </c>
      <c r="C18" s="336">
        <v>13.293089163469611</v>
      </c>
    </row>
    <row r="19" spans="1:3" x14ac:dyDescent="0.3">
      <c r="A19" s="472"/>
      <c r="B19" s="348" t="s">
        <v>477</v>
      </c>
      <c r="C19" s="336">
        <v>9.6773904795426411</v>
      </c>
    </row>
    <row r="20" spans="1:3" x14ac:dyDescent="0.3">
      <c r="A20" s="472"/>
      <c r="B20" s="353" t="s">
        <v>45</v>
      </c>
      <c r="C20" s="340">
        <v>37.362331214910839</v>
      </c>
    </row>
    <row r="21" spans="1:3" x14ac:dyDescent="0.3">
      <c r="A21" s="472"/>
      <c r="B21" s="354" t="s">
        <v>467</v>
      </c>
      <c r="C21" s="356">
        <v>4.78</v>
      </c>
    </row>
    <row r="22" spans="1:3" ht="15" thickBot="1" x14ac:dyDescent="0.35">
      <c r="A22" s="473"/>
      <c r="B22" s="355" t="s">
        <v>447</v>
      </c>
      <c r="C22" s="341">
        <v>32.582331214910838</v>
      </c>
    </row>
  </sheetData>
  <mergeCells count="5">
    <mergeCell ref="B1:C1"/>
    <mergeCell ref="B7:C7"/>
    <mergeCell ref="B12:C12"/>
    <mergeCell ref="A1:A22"/>
    <mergeCell ref="B17:C17"/>
  </mergeCells>
  <pageMargins left="0.511811024" right="0.511811024" top="0.78740157499999996" bottom="0.78740157499999996" header="0.31496062000000002" footer="0.31496062000000002"/>
  <pageSetup paperSize="9" orientation="portrait" verticalDpi="0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6836C0-50E6-4518-A8A9-6345B2B40EEF}">
  <dimension ref="A1:J23"/>
  <sheetViews>
    <sheetView showGridLines="0" workbookViewId="0">
      <selection activeCell="C14" sqref="C14"/>
    </sheetView>
  </sheetViews>
  <sheetFormatPr defaultRowHeight="14.4" x14ac:dyDescent="0.3"/>
  <cols>
    <col min="1" max="1" width="5" customWidth="1"/>
    <col min="2" max="2" width="46.6640625" customWidth="1"/>
    <col min="3" max="3" width="22.77734375" customWidth="1"/>
    <col min="4" max="4" width="5.88671875" customWidth="1"/>
    <col min="5" max="5" width="31.33203125" customWidth="1"/>
    <col min="6" max="6" width="19.109375" customWidth="1"/>
    <col min="7" max="7" width="22.88671875" customWidth="1"/>
    <col min="8" max="8" width="17.33203125" customWidth="1"/>
    <col min="9" max="9" width="20.5546875" customWidth="1"/>
    <col min="10" max="10" width="23" customWidth="1"/>
  </cols>
  <sheetData>
    <row r="1" spans="1:10" ht="15.6" customHeight="1" x14ac:dyDescent="0.35">
      <c r="A1" s="483" t="s">
        <v>24</v>
      </c>
      <c r="B1" s="479" t="s">
        <v>25</v>
      </c>
      <c r="C1" s="478"/>
      <c r="E1" t="s">
        <v>408</v>
      </c>
      <c r="F1" s="15"/>
      <c r="G1" s="302"/>
      <c r="H1" s="302"/>
    </row>
    <row r="2" spans="1:10" ht="15" x14ac:dyDescent="0.35">
      <c r="A2" s="484"/>
      <c r="B2" s="347" t="s">
        <v>466</v>
      </c>
      <c r="C2" s="329">
        <v>397384825.7249999</v>
      </c>
      <c r="E2" t="s">
        <v>412</v>
      </c>
      <c r="F2" s="21"/>
      <c r="G2" s="299"/>
      <c r="H2" s="15"/>
    </row>
    <row r="3" spans="1:10" ht="15" x14ac:dyDescent="0.35">
      <c r="A3" s="484"/>
      <c r="B3" s="347" t="s">
        <v>462</v>
      </c>
      <c r="C3" s="330">
        <v>165522601.16000003</v>
      </c>
      <c r="E3" t="s">
        <v>409</v>
      </c>
      <c r="F3" s="17"/>
      <c r="G3" s="17"/>
      <c r="H3" s="301"/>
    </row>
    <row r="4" spans="1:10" ht="15.6" x14ac:dyDescent="0.35">
      <c r="A4" s="484"/>
      <c r="B4" s="348" t="s">
        <v>463</v>
      </c>
      <c r="C4" s="331">
        <v>56165945.142857142</v>
      </c>
      <c r="E4" s="369"/>
      <c r="F4" s="21"/>
      <c r="G4" s="301"/>
      <c r="H4" s="25"/>
    </row>
    <row r="5" spans="1:10" ht="16.2" thickBot="1" x14ac:dyDescent="0.4">
      <c r="A5" s="484"/>
      <c r="B5" s="365" t="s">
        <v>28</v>
      </c>
      <c r="C5" s="367">
        <v>10.022219433025731</v>
      </c>
      <c r="F5" s="303"/>
    </row>
    <row r="6" spans="1:10" ht="15" thickBot="1" x14ac:dyDescent="0.35">
      <c r="A6" s="484"/>
      <c r="B6" s="352"/>
      <c r="C6" s="338"/>
      <c r="E6" s="15"/>
      <c r="F6" s="15"/>
      <c r="G6" s="15"/>
      <c r="H6" s="15"/>
      <c r="I6" s="15"/>
      <c r="J6" s="15"/>
    </row>
    <row r="7" spans="1:10" ht="15.6" x14ac:dyDescent="0.35">
      <c r="A7" s="484"/>
      <c r="B7" s="479" t="s">
        <v>30</v>
      </c>
      <c r="C7" s="478"/>
      <c r="F7" s="16"/>
      <c r="G7" s="15"/>
      <c r="H7" s="15"/>
      <c r="I7" s="15"/>
    </row>
    <row r="8" spans="1:10" ht="15.6" x14ac:dyDescent="0.35">
      <c r="A8" s="484"/>
      <c r="B8" s="351" t="s">
        <v>464</v>
      </c>
      <c r="C8" s="334">
        <v>145329327.19163442</v>
      </c>
      <c r="F8" s="298"/>
      <c r="G8" s="304"/>
      <c r="H8" s="304"/>
      <c r="I8" s="304"/>
      <c r="J8" s="69"/>
    </row>
    <row r="9" spans="1:10" x14ac:dyDescent="0.3">
      <c r="A9" s="484"/>
      <c r="B9" s="348" t="s">
        <v>465</v>
      </c>
      <c r="C9" s="331">
        <v>56165945.142857142</v>
      </c>
      <c r="F9" s="17"/>
      <c r="G9" s="17"/>
      <c r="H9" s="17"/>
      <c r="I9" s="17"/>
    </row>
    <row r="10" spans="1:10" ht="16.2" thickBot="1" x14ac:dyDescent="0.4">
      <c r="A10" s="484"/>
      <c r="B10" s="365" t="s">
        <v>34</v>
      </c>
      <c r="C10" s="367">
        <v>2.5874990053490903</v>
      </c>
      <c r="G10" s="21"/>
      <c r="H10" s="21"/>
      <c r="I10" s="21"/>
    </row>
    <row r="11" spans="1:10" ht="15" thickBot="1" x14ac:dyDescent="0.35">
      <c r="A11" s="484"/>
      <c r="B11" s="352"/>
      <c r="C11" s="338"/>
    </row>
    <row r="12" spans="1:10" ht="15.6" x14ac:dyDescent="0.35">
      <c r="A12" s="484"/>
      <c r="B12" s="479" t="s">
        <v>36</v>
      </c>
      <c r="C12" s="478"/>
      <c r="E12" s="21"/>
      <c r="F12" s="271"/>
    </row>
    <row r="13" spans="1:10" ht="15.6" x14ac:dyDescent="0.35">
      <c r="A13" s="484"/>
      <c r="B13" s="348" t="s">
        <v>38</v>
      </c>
      <c r="C13" s="336">
        <v>10.022219433025731</v>
      </c>
      <c r="E13" s="21"/>
    </row>
    <row r="14" spans="1:10" ht="15.6" x14ac:dyDescent="0.35">
      <c r="A14" s="484"/>
      <c r="B14" s="348" t="s">
        <v>40</v>
      </c>
      <c r="C14" s="330">
        <v>2.5874990053490903</v>
      </c>
      <c r="E14" s="21"/>
    </row>
    <row r="15" spans="1:10" ht="16.2" thickBot="1" x14ac:dyDescent="0.4">
      <c r="A15" s="484"/>
      <c r="B15" s="365" t="s">
        <v>41</v>
      </c>
      <c r="C15" s="366">
        <v>12.60971843837482</v>
      </c>
    </row>
    <row r="16" spans="1:10" ht="15" thickBot="1" x14ac:dyDescent="0.35">
      <c r="A16" s="484"/>
      <c r="B16" s="352"/>
      <c r="C16" s="338"/>
    </row>
    <row r="17" spans="1:3" x14ac:dyDescent="0.3">
      <c r="A17" s="484"/>
      <c r="B17" s="480" t="s">
        <v>42</v>
      </c>
      <c r="C17" s="481"/>
    </row>
    <row r="18" spans="1:3" ht="15.6" x14ac:dyDescent="0.35">
      <c r="A18" s="484"/>
      <c r="B18" s="348" t="s">
        <v>44</v>
      </c>
      <c r="C18" s="336">
        <v>12.60971843837482</v>
      </c>
    </row>
    <row r="19" spans="1:3" x14ac:dyDescent="0.3">
      <c r="A19" s="484"/>
      <c r="B19" s="348" t="s">
        <v>338</v>
      </c>
      <c r="C19" s="336">
        <v>9.6773904795426411</v>
      </c>
    </row>
    <row r="20" spans="1:3" x14ac:dyDescent="0.3">
      <c r="A20" s="484"/>
      <c r="B20" s="349" t="s">
        <v>45</v>
      </c>
      <c r="C20" s="340">
        <v>30.300812652242627</v>
      </c>
    </row>
    <row r="21" spans="1:3" x14ac:dyDescent="0.3">
      <c r="A21" s="484"/>
      <c r="B21" s="354" t="s">
        <v>467</v>
      </c>
      <c r="C21" s="356">
        <v>4.78</v>
      </c>
    </row>
    <row r="22" spans="1:3" ht="15" thickBot="1" x14ac:dyDescent="0.35">
      <c r="A22" s="485"/>
      <c r="B22" s="355" t="s">
        <v>446</v>
      </c>
      <c r="C22" s="341">
        <v>25.520812652242626</v>
      </c>
    </row>
    <row r="23" spans="1:3" x14ac:dyDescent="0.3">
      <c r="A23" s="482"/>
      <c r="B23" s="482"/>
    </row>
  </sheetData>
  <mergeCells count="6">
    <mergeCell ref="A23:B23"/>
    <mergeCell ref="A1:A22"/>
    <mergeCell ref="B1:C1"/>
    <mergeCell ref="B7:C7"/>
    <mergeCell ref="B12:C12"/>
    <mergeCell ref="B17:C17"/>
  </mergeCells>
  <pageMargins left="0.511811024" right="0.511811024" top="0.78740157499999996" bottom="0.78740157499999996" header="0.31496062000000002" footer="0.31496062000000002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D29E3D-8444-4807-A05F-0C91131779E0}">
  <dimension ref="A1:I23"/>
  <sheetViews>
    <sheetView showGridLines="0" tabSelected="1" workbookViewId="0">
      <selection activeCell="E5" sqref="E5"/>
    </sheetView>
  </sheetViews>
  <sheetFormatPr defaultRowHeight="14.4" x14ac:dyDescent="0.3"/>
  <cols>
    <col min="1" max="1" width="5" customWidth="1"/>
    <col min="2" max="2" width="46.6640625" customWidth="1"/>
    <col min="3" max="3" width="22.77734375" customWidth="1"/>
    <col min="4" max="4" width="5.33203125" customWidth="1"/>
    <col min="5" max="5" width="30.6640625" customWidth="1"/>
    <col min="6" max="6" width="21.44140625" customWidth="1"/>
    <col min="7" max="7" width="22.88671875" customWidth="1"/>
    <col min="8" max="8" width="17.33203125" customWidth="1"/>
    <col min="9" max="9" width="15.5546875" customWidth="1"/>
  </cols>
  <sheetData>
    <row r="1" spans="1:9" ht="15.6" customHeight="1" x14ac:dyDescent="0.35">
      <c r="A1" s="471" t="s">
        <v>24</v>
      </c>
      <c r="B1" s="479" t="s">
        <v>25</v>
      </c>
      <c r="C1" s="478"/>
      <c r="E1" t="s">
        <v>410</v>
      </c>
      <c r="F1" s="15"/>
      <c r="G1" s="302"/>
      <c r="H1" s="302"/>
    </row>
    <row r="2" spans="1:9" ht="15" x14ac:dyDescent="0.35">
      <c r="A2" s="472"/>
      <c r="B2" s="347" t="s">
        <v>461</v>
      </c>
      <c r="C2" s="329">
        <v>317907860.57999992</v>
      </c>
      <c r="E2" t="s">
        <v>411</v>
      </c>
      <c r="F2" s="21"/>
      <c r="G2" s="299"/>
      <c r="H2" s="15"/>
    </row>
    <row r="3" spans="1:9" ht="15" x14ac:dyDescent="0.35">
      <c r="A3" s="472"/>
      <c r="B3" s="347" t="s">
        <v>462</v>
      </c>
      <c r="C3" s="330">
        <v>29549893.359999999</v>
      </c>
      <c r="E3" t="s">
        <v>409</v>
      </c>
      <c r="F3" s="17"/>
      <c r="G3" s="17"/>
      <c r="H3" s="301"/>
    </row>
    <row r="4" spans="1:9" ht="15.6" x14ac:dyDescent="0.35">
      <c r="A4" s="472"/>
      <c r="B4" s="348" t="s">
        <v>463</v>
      </c>
      <c r="C4" s="331">
        <v>44932756.114285715</v>
      </c>
      <c r="F4" s="21"/>
      <c r="G4" s="301"/>
      <c r="H4" s="25"/>
    </row>
    <row r="5" spans="1:9" ht="16.2" thickBot="1" x14ac:dyDescent="0.4">
      <c r="A5" s="472"/>
      <c r="B5" s="365" t="s">
        <v>28</v>
      </c>
      <c r="C5" s="367">
        <v>7.7328386679919419</v>
      </c>
      <c r="F5" s="303"/>
    </row>
    <row r="6" spans="1:9" ht="15" thickBot="1" x14ac:dyDescent="0.35">
      <c r="A6" s="472"/>
      <c r="B6" s="352"/>
      <c r="C6" s="338"/>
      <c r="E6" s="15"/>
      <c r="F6" s="15"/>
      <c r="G6" s="15"/>
      <c r="H6" s="15"/>
    </row>
    <row r="7" spans="1:9" ht="15.6" x14ac:dyDescent="0.35">
      <c r="A7" s="472"/>
      <c r="B7" s="480" t="s">
        <v>30</v>
      </c>
      <c r="C7" s="481"/>
      <c r="F7" s="16"/>
      <c r="G7" s="16"/>
      <c r="H7" s="16"/>
    </row>
    <row r="8" spans="1:9" ht="15.6" x14ac:dyDescent="0.35">
      <c r="A8" s="472"/>
      <c r="B8" s="351" t="s">
        <v>464</v>
      </c>
      <c r="C8" s="334">
        <v>145329327.19163442</v>
      </c>
      <c r="F8" s="298"/>
      <c r="G8" s="300"/>
      <c r="H8" s="300"/>
      <c r="I8" s="296"/>
    </row>
    <row r="9" spans="1:9" ht="15.6" x14ac:dyDescent="0.35">
      <c r="A9" s="472"/>
      <c r="B9" s="348" t="s">
        <v>463</v>
      </c>
      <c r="C9" s="331">
        <v>44932756.114285715</v>
      </c>
      <c r="F9" s="17"/>
      <c r="G9" s="17"/>
      <c r="H9" s="17"/>
      <c r="I9" s="9"/>
    </row>
    <row r="10" spans="1:9" ht="16.2" thickBot="1" x14ac:dyDescent="0.4">
      <c r="A10" s="472"/>
      <c r="B10" s="365" t="s">
        <v>34</v>
      </c>
      <c r="C10" s="367">
        <v>3.2343737566863626</v>
      </c>
      <c r="G10" s="21"/>
      <c r="H10" s="21"/>
    </row>
    <row r="11" spans="1:9" ht="15" thickBot="1" x14ac:dyDescent="0.35">
      <c r="A11" s="472"/>
      <c r="B11" s="352"/>
      <c r="C11" s="338"/>
    </row>
    <row r="12" spans="1:9" ht="15.6" x14ac:dyDescent="0.35">
      <c r="A12" s="472"/>
      <c r="B12" s="480" t="s">
        <v>36</v>
      </c>
      <c r="C12" s="481"/>
      <c r="E12" s="270"/>
      <c r="F12" s="270"/>
    </row>
    <row r="13" spans="1:9" ht="15.6" x14ac:dyDescent="0.35">
      <c r="A13" s="472"/>
      <c r="B13" s="348" t="s">
        <v>38</v>
      </c>
      <c r="C13" s="336">
        <v>7.7328386679919419</v>
      </c>
      <c r="E13" s="21"/>
      <c r="F13" s="271"/>
    </row>
    <row r="14" spans="1:9" ht="15.6" x14ac:dyDescent="0.35">
      <c r="A14" s="472"/>
      <c r="B14" s="348" t="s">
        <v>40</v>
      </c>
      <c r="C14" s="330">
        <v>3.2343737566863626</v>
      </c>
      <c r="E14" s="17"/>
    </row>
    <row r="15" spans="1:9" ht="16.2" thickBot="1" x14ac:dyDescent="0.4">
      <c r="A15" s="472"/>
      <c r="B15" s="365" t="s">
        <v>41</v>
      </c>
      <c r="C15" s="366">
        <v>10.967212424678305</v>
      </c>
      <c r="E15" s="21"/>
    </row>
    <row r="16" spans="1:9" ht="15" thickBot="1" x14ac:dyDescent="0.35">
      <c r="A16" s="472"/>
      <c r="B16" s="352"/>
      <c r="C16" s="338"/>
      <c r="E16" s="303"/>
      <c r="F16" s="17"/>
      <c r="G16" s="17"/>
    </row>
    <row r="17" spans="1:7" x14ac:dyDescent="0.3">
      <c r="A17" s="472"/>
      <c r="B17" s="480" t="s">
        <v>42</v>
      </c>
      <c r="C17" s="481"/>
      <c r="E17" s="9"/>
      <c r="F17" s="9"/>
      <c r="G17" s="9"/>
    </row>
    <row r="18" spans="1:7" ht="15.6" x14ac:dyDescent="0.35">
      <c r="A18" s="472"/>
      <c r="B18" s="348" t="s">
        <v>44</v>
      </c>
      <c r="C18" s="336">
        <v>10.967212424678305</v>
      </c>
    </row>
    <row r="19" spans="1:7" x14ac:dyDescent="0.3">
      <c r="A19" s="472"/>
      <c r="B19" s="348" t="s">
        <v>477</v>
      </c>
      <c r="C19" s="336">
        <v>9.6773904795426411</v>
      </c>
    </row>
    <row r="20" spans="1:7" x14ac:dyDescent="0.3">
      <c r="A20" s="472"/>
      <c r="B20" s="353" t="s">
        <v>45</v>
      </c>
      <c r="C20" s="339">
        <v>13.328199868159318</v>
      </c>
    </row>
    <row r="21" spans="1:7" x14ac:dyDescent="0.3">
      <c r="A21" s="472"/>
      <c r="B21" s="354" t="s">
        <v>467</v>
      </c>
      <c r="C21" s="340">
        <v>4.78</v>
      </c>
    </row>
    <row r="22" spans="1:7" ht="15" thickBot="1" x14ac:dyDescent="0.35">
      <c r="A22" s="473"/>
      <c r="B22" s="355" t="s">
        <v>448</v>
      </c>
      <c r="C22" s="341">
        <v>8.548199868159319</v>
      </c>
    </row>
    <row r="23" spans="1:7" x14ac:dyDescent="0.3">
      <c r="A23" s="357"/>
    </row>
  </sheetData>
  <mergeCells count="5">
    <mergeCell ref="B1:C1"/>
    <mergeCell ref="B7:C7"/>
    <mergeCell ref="B12:C12"/>
    <mergeCell ref="A1:A22"/>
    <mergeCell ref="B17:C17"/>
  </mergeCells>
  <pageMargins left="0.511811024" right="0.511811024" top="0.78740157499999996" bottom="0.78740157499999996" header="0.31496062000000002" footer="0.31496062000000002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7</vt:i4>
      </vt:variant>
    </vt:vector>
  </HeadingPairs>
  <TitlesOfParts>
    <vt:vector size="7" baseType="lpstr">
      <vt:lpstr>Fonte de Dados</vt:lpstr>
      <vt:lpstr>Histograma</vt:lpstr>
      <vt:lpstr>Investimentos</vt:lpstr>
      <vt:lpstr>RevTarifária 2025</vt:lpstr>
      <vt:lpstr>Cenário 1</vt:lpstr>
      <vt:lpstr>Cenário 2</vt:lpstr>
      <vt:lpstr>Cenário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AGESAN</dc:creator>
  <cp:lastModifiedBy>Samsung</cp:lastModifiedBy>
  <cp:lastPrinted>2024-10-31T11:29:45Z</cp:lastPrinted>
  <dcterms:created xsi:type="dcterms:W3CDTF">2024-08-15T14:36:07Z</dcterms:created>
  <dcterms:modified xsi:type="dcterms:W3CDTF">2024-11-18T10:46:14Z</dcterms:modified>
</cp:coreProperties>
</file>